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3250" windowHeight="12660"/>
  </bookViews>
  <sheets>
    <sheet name="ФХД_ Поступления и выплаты" sheetId="21" r:id="rId1"/>
    <sheet name="ФХД_ Сведения по выплатам на з" sheetId="22" r:id="rId2"/>
    <sheet name="поступления" sheetId="3" r:id="rId3"/>
    <sheet name="стр.1_2 ДОУ" sheetId="4" r:id="rId4"/>
    <sheet name="стр.3-4" sheetId="20" r:id="rId5"/>
    <sheet name="стр.6_7 ДОУ" sheetId="7" r:id="rId6"/>
    <sheet name="стр.9_11 ДОУ" sheetId="9" r:id="rId7"/>
    <sheet name="стр.17_18 ДОУ" sheetId="13" r:id="rId8"/>
    <sheet name="стр.20 ДОУ" sheetId="15" r:id="rId9"/>
    <sheet name="стр.21_23 ДОУ" sheetId="16" r:id="rId10"/>
    <sheet name="стр.24 ДОУ" sheetId="17" r:id="rId11"/>
    <sheet name="стр.25 ДОУ" sheetId="18" r:id="rId12"/>
    <sheet name="стр.26 ДОУ" sheetId="19" r:id="rId13"/>
  </sheets>
  <definedNames>
    <definedName name="IS_DOCUMENT" localSheetId="0">'ФХД_ Поступления и выплаты'!$A$112</definedName>
    <definedName name="IS_DOCUMENT" localSheetId="1">'ФХД_ Сведения по выплатам на з'!$A$33</definedName>
    <definedName name="_xlnm.Print_Titles" localSheetId="4">'стр.3-4'!$3:$6</definedName>
    <definedName name="_xlnm.Print_Area" localSheetId="2">поступления!$A$1:$GE$120</definedName>
    <definedName name="_xlnm.Print_Area" localSheetId="3">'стр.1_2 ДОУ'!$A$1:$EC$21</definedName>
    <definedName name="_xlnm.Print_Area" localSheetId="7">'стр.17_18 ДОУ'!$A$1:$DT$18</definedName>
    <definedName name="_xlnm.Print_Area" localSheetId="8">'стр.20 ДОУ'!$A$1:$EB$14</definedName>
    <definedName name="_xlnm.Print_Area" localSheetId="9">'стр.21_23 ДОУ'!$A$1:$DT$56</definedName>
    <definedName name="_xlnm.Print_Area" localSheetId="10">'стр.24 ДОУ'!$A$1:$EH$45</definedName>
    <definedName name="_xlnm.Print_Area" localSheetId="11">'стр.25 ДОУ'!$A$1:$EH$21</definedName>
    <definedName name="_xlnm.Print_Area" localSheetId="12">'стр.26 ДОУ'!$A$1:$EH$20</definedName>
    <definedName name="_xlnm.Print_Area" localSheetId="4">'стр.3-4'!$A$1:$EG$18</definedName>
    <definedName name="_xlnm.Print_Area" localSheetId="5">'стр.6_7 ДОУ'!$A$1:$DV$26</definedName>
    <definedName name="_xlnm.Print_Area" localSheetId="6">'стр.9_11 ДОУ'!$A$1:$DU$56</definedName>
  </definedNames>
  <calcPr calcId="145621"/>
</workbook>
</file>

<file path=xl/calcChain.xml><?xml version="1.0" encoding="utf-8"?>
<calcChain xmlns="http://schemas.openxmlformats.org/spreadsheetml/2006/main">
  <c r="BX12" i="19" l="1"/>
  <c r="BP10" i="18" l="1"/>
  <c r="BP23" i="17" l="1"/>
  <c r="DI27" i="17" l="1"/>
  <c r="DI16" i="17"/>
  <c r="CR27" i="17"/>
  <c r="CR16" i="17"/>
  <c r="BP17" i="17" l="1"/>
  <c r="BD35" i="16" l="1"/>
  <c r="DW35" i="16" s="1"/>
  <c r="BD49" i="16"/>
  <c r="DI20" i="18" l="1"/>
  <c r="CR6" i="18"/>
  <c r="BP12" i="18"/>
  <c r="BP13" i="18"/>
  <c r="BP11" i="18"/>
  <c r="EJ25" i="17"/>
  <c r="BP25" i="17"/>
  <c r="BP6" i="18"/>
  <c r="BP20" i="18" s="1"/>
  <c r="BX14" i="19" l="1"/>
  <c r="BZ10" i="20"/>
  <c r="DB31" i="3" l="1"/>
  <c r="DB43" i="3"/>
  <c r="DB44" i="3"/>
  <c r="BX9" i="19" l="1"/>
  <c r="EJ26" i="17" l="1"/>
  <c r="BX15" i="19"/>
  <c r="BX10" i="19"/>
  <c r="BD45" i="16" l="1"/>
  <c r="BX17" i="19"/>
  <c r="BX11" i="19"/>
  <c r="BE10" i="9" l="1"/>
  <c r="CD16" i="17"/>
  <c r="BR23" i="7"/>
  <c r="BH8" i="7"/>
  <c r="CX20" i="7"/>
  <c r="BZ9" i="20"/>
  <c r="CG17" i="4"/>
  <c r="CG19" i="4"/>
  <c r="CG18" i="4"/>
  <c r="CG16" i="4"/>
  <c r="CG15" i="4"/>
  <c r="CG13" i="4"/>
  <c r="CG14" i="4"/>
  <c r="CU33" i="16" l="1"/>
  <c r="DI6" i="18" l="1"/>
  <c r="BS8" i="15"/>
  <c r="BP20" i="17" l="1"/>
  <c r="CD10" i="17"/>
  <c r="EJ14" i="17"/>
  <c r="BP14" i="17"/>
  <c r="EJ23" i="17"/>
  <c r="EK23" i="17" l="1"/>
  <c r="BP16" i="17"/>
  <c r="EK14" i="17"/>
  <c r="BS10" i="15"/>
  <c r="BS11" i="15"/>
  <c r="BS9" i="15"/>
  <c r="BL15" i="13" l="1"/>
  <c r="DB36" i="3" l="1"/>
  <c r="ED36" i="3" s="1"/>
  <c r="EV36" i="3" s="1"/>
  <c r="DB34" i="3"/>
  <c r="ED34" i="3" s="1"/>
  <c r="EV34" i="3" s="1"/>
  <c r="DB35" i="3"/>
  <c r="ED35" i="3" s="1"/>
  <c r="EV35" i="3" s="1"/>
  <c r="BH12" i="7" l="1"/>
  <c r="BD40" i="16" l="1"/>
  <c r="BD25" i="16"/>
  <c r="BD36" i="16" l="1"/>
  <c r="DB33" i="3"/>
  <c r="BP13" i="17" l="1"/>
  <c r="BP15" i="17"/>
  <c r="BP12" i="17"/>
  <c r="BD39" i="16"/>
  <c r="BD38" i="16"/>
  <c r="BD34" i="16"/>
  <c r="BE53" i="9"/>
  <c r="BE52" i="9"/>
  <c r="BE51" i="9"/>
  <c r="BZ8" i="20"/>
  <c r="BX13" i="19"/>
  <c r="BX8" i="19"/>
  <c r="BP9" i="18"/>
  <c r="BP22" i="17"/>
  <c r="BP21" i="17"/>
  <c r="BP19" i="17"/>
  <c r="BS12" i="15"/>
  <c r="BL11" i="13"/>
  <c r="BL10" i="13"/>
  <c r="BP10" i="17" l="1"/>
  <c r="CJ20" i="19"/>
  <c r="AL17" i="4" l="1"/>
  <c r="EE17" i="4" l="1"/>
  <c r="EF17" i="4" s="1"/>
  <c r="EC9" i="15" l="1"/>
  <c r="DN20" i="19" l="1"/>
  <c r="DN7" i="19" s="1"/>
  <c r="CM7" i="20" l="1"/>
  <c r="CM17" i="20" s="1"/>
  <c r="BZ17" i="20"/>
  <c r="CD6" i="18" l="1"/>
  <c r="CD20" i="18" s="1"/>
  <c r="CR20" i="18"/>
  <c r="BE50" i="9" l="1"/>
  <c r="CX20" i="19" l="1"/>
  <c r="EI9" i="19"/>
  <c r="EI14" i="19"/>
  <c r="EK9" i="19" l="1"/>
  <c r="EK14" i="19"/>
  <c r="AL14" i="4"/>
  <c r="CX11" i="7" l="1"/>
  <c r="EC11" i="15" l="1"/>
  <c r="CX7" i="7" l="1"/>
  <c r="EI13" i="19" l="1"/>
  <c r="EK13" i="19" s="1"/>
  <c r="BX18" i="19"/>
  <c r="EI17" i="19" l="1"/>
  <c r="EK17" i="19" s="1"/>
  <c r="EI16" i="19"/>
  <c r="BX16" i="19"/>
  <c r="EK16" i="19" s="1"/>
  <c r="EJ13" i="17" l="1"/>
  <c r="EK13" i="17" s="1"/>
  <c r="EJ15" i="17"/>
  <c r="EK15" i="17" s="1"/>
  <c r="EJ16" i="17"/>
  <c r="EJ17" i="17"/>
  <c r="EJ18" i="17"/>
  <c r="EJ19" i="17"/>
  <c r="EK19" i="17" s="1"/>
  <c r="EJ20" i="17"/>
  <c r="EK20" i="17" s="1"/>
  <c r="EJ21" i="17"/>
  <c r="EK21" i="17" s="1"/>
  <c r="EJ22" i="17"/>
  <c r="EK22" i="17" s="1"/>
  <c r="EJ24" i="17"/>
  <c r="EJ12" i="17"/>
  <c r="EK12" i="17" s="1"/>
  <c r="DW26" i="16"/>
  <c r="DW27" i="16"/>
  <c r="DW28" i="16"/>
  <c r="DW29" i="16"/>
  <c r="DW30" i="16"/>
  <c r="DW31" i="16"/>
  <c r="DW32" i="16"/>
  <c r="DW34" i="16"/>
  <c r="DW37" i="16"/>
  <c r="DW43" i="16"/>
  <c r="DW44" i="16"/>
  <c r="DW47" i="16"/>
  <c r="DW48" i="16"/>
  <c r="DW51" i="16"/>
  <c r="DW52" i="16"/>
  <c r="DW53" i="16"/>
  <c r="DW54" i="16"/>
  <c r="DU26" i="16"/>
  <c r="DU27" i="16"/>
  <c r="DU28" i="16"/>
  <c r="DU29" i="16"/>
  <c r="DU30" i="16"/>
  <c r="DU31" i="16"/>
  <c r="DU32" i="16"/>
  <c r="DU33" i="16"/>
  <c r="DU34" i="16"/>
  <c r="DU35" i="16"/>
  <c r="DU36" i="16"/>
  <c r="DU37" i="16"/>
  <c r="DU38" i="16"/>
  <c r="DW38" i="16" s="1"/>
  <c r="DU39" i="16"/>
  <c r="DU40" i="16"/>
  <c r="DU41" i="16"/>
  <c r="DU42" i="16"/>
  <c r="DU43" i="16"/>
  <c r="DU44" i="16"/>
  <c r="DU45" i="16"/>
  <c r="DU46" i="16"/>
  <c r="DU47" i="16"/>
  <c r="DU48" i="16"/>
  <c r="DU49" i="16"/>
  <c r="DU50" i="16"/>
  <c r="DU51" i="16"/>
  <c r="DU52" i="16"/>
  <c r="DU53" i="16"/>
  <c r="DU54" i="16"/>
  <c r="DU25" i="16"/>
  <c r="ED13" i="15"/>
  <c r="EC10" i="15"/>
  <c r="ED10" i="15" s="1"/>
  <c r="ED11" i="15"/>
  <c r="EC12" i="15"/>
  <c r="ED12" i="15" s="1"/>
  <c r="EC13" i="15"/>
  <c r="EC8" i="15"/>
  <c r="ED8" i="15" s="1"/>
  <c r="DV13" i="13"/>
  <c r="DV14" i="13"/>
  <c r="DV16" i="13"/>
  <c r="DV17" i="13"/>
  <c r="DU10" i="13"/>
  <c r="DU11" i="13"/>
  <c r="DV11" i="13" s="1"/>
  <c r="DU12" i="13"/>
  <c r="DU13" i="13"/>
  <c r="DU14" i="13"/>
  <c r="DU15" i="13"/>
  <c r="DU16" i="13"/>
  <c r="DU17" i="13"/>
  <c r="DU18" i="13"/>
  <c r="DU9" i="13"/>
  <c r="EI10" i="19"/>
  <c r="EI11" i="19"/>
  <c r="EI12" i="19"/>
  <c r="EK12" i="19" s="1"/>
  <c r="EI15" i="19"/>
  <c r="EI18" i="19"/>
  <c r="EK18" i="19" s="1"/>
  <c r="EI19" i="19"/>
  <c r="EI8" i="19"/>
  <c r="DX9" i="7"/>
  <c r="DX10" i="7"/>
  <c r="DW8" i="7"/>
  <c r="DX13" i="7"/>
  <c r="DX15" i="7"/>
  <c r="DX19" i="7"/>
  <c r="DX22" i="7"/>
  <c r="DW13" i="7"/>
  <c r="DW15" i="7"/>
  <c r="DW17" i="7"/>
  <c r="DW19" i="7"/>
  <c r="DW20" i="7"/>
  <c r="DW22" i="7"/>
  <c r="EE19" i="4"/>
  <c r="EF19" i="4" s="1"/>
  <c r="CZ18" i="13" l="1"/>
  <c r="EK15" i="19" l="1"/>
  <c r="BR7" i="7" l="1"/>
  <c r="CS12" i="4" l="1"/>
  <c r="AL13" i="4"/>
  <c r="EE13" i="4" s="1"/>
  <c r="EF13" i="4" l="1"/>
  <c r="DW45" i="16"/>
  <c r="ED44" i="3" l="1"/>
  <c r="EV44" i="3" s="1"/>
  <c r="CF14" i="15" l="1"/>
  <c r="ED9" i="15"/>
  <c r="BS14" i="15" l="1"/>
  <c r="DY20" i="19" l="1"/>
  <c r="BX19" i="19"/>
  <c r="EK19" i="19" s="1"/>
  <c r="EK11" i="19"/>
  <c r="EK10" i="19"/>
  <c r="EK8" i="19"/>
  <c r="CX7" i="19"/>
  <c r="CJ7" i="19"/>
  <c r="BP8" i="18"/>
  <c r="EK24" i="17"/>
  <c r="EK18" i="17"/>
  <c r="EK17" i="17"/>
  <c r="DV16" i="17"/>
  <c r="DV10" i="17"/>
  <c r="DI10" i="17"/>
  <c r="CR10" i="17"/>
  <c r="BD51" i="16"/>
  <c r="BD50" i="16"/>
  <c r="DW50" i="16" s="1"/>
  <c r="DW49" i="16"/>
  <c r="BD48" i="16"/>
  <c r="BQ46" i="16"/>
  <c r="BD44" i="16"/>
  <c r="BD42" i="16"/>
  <c r="DW42" i="16" s="1"/>
  <c r="BD41" i="16"/>
  <c r="DW41" i="16" s="1"/>
  <c r="DW40" i="16"/>
  <c r="DW39" i="16"/>
  <c r="BD37" i="16"/>
  <c r="DW36" i="16"/>
  <c r="DH33" i="16"/>
  <c r="CU56" i="16"/>
  <c r="CE33" i="16"/>
  <c r="BQ33" i="16"/>
  <c r="DW25" i="16"/>
  <c r="BD23" i="16"/>
  <c r="DH22" i="16"/>
  <c r="CU22" i="16"/>
  <c r="CE22" i="16"/>
  <c r="BQ22" i="16"/>
  <c r="DS14" i="15"/>
  <c r="DH14" i="15"/>
  <c r="CS14" i="15"/>
  <c r="BX18" i="13"/>
  <c r="BL16" i="13"/>
  <c r="DV15" i="13"/>
  <c r="BL14" i="13"/>
  <c r="BL13" i="13"/>
  <c r="BL12" i="13"/>
  <c r="DV12" i="13" s="1"/>
  <c r="DV10" i="13"/>
  <c r="BL9" i="13"/>
  <c r="DV9" i="13" s="1"/>
  <c r="DJ54" i="9"/>
  <c r="DJ47" i="9"/>
  <c r="CW47" i="9"/>
  <c r="CW54" i="9" s="1"/>
  <c r="CG47" i="9"/>
  <c r="CG54" i="9" s="1"/>
  <c r="BS47" i="9"/>
  <c r="BS54" i="9" s="1"/>
  <c r="BE21" i="9"/>
  <c r="BE20" i="9"/>
  <c r="BE19" i="9"/>
  <c r="DJ17" i="9"/>
  <c r="CW17" i="9"/>
  <c r="CG17" i="9"/>
  <c r="DJ9" i="9"/>
  <c r="DJ22" i="9" s="1"/>
  <c r="CW9" i="9"/>
  <c r="CW22" i="9" s="1"/>
  <c r="CG9" i="9"/>
  <c r="BS9" i="9"/>
  <c r="BS22" i="9" s="1"/>
  <c r="BE9" i="9"/>
  <c r="BE22" i="9" s="1"/>
  <c r="AU21" i="7"/>
  <c r="BH21" i="7" s="1"/>
  <c r="DK20" i="7"/>
  <c r="CG20" i="7"/>
  <c r="BR20" i="7"/>
  <c r="DK17" i="7"/>
  <c r="CX17" i="7"/>
  <c r="CG17" i="7"/>
  <c r="BR17" i="7"/>
  <c r="BH17" i="7"/>
  <c r="DX17" i="7" s="1"/>
  <c r="AU14" i="7"/>
  <c r="BH14" i="7" s="1"/>
  <c r="CG11" i="7"/>
  <c r="BR11" i="7"/>
  <c r="DX8" i="7"/>
  <c r="DK7" i="7"/>
  <c r="BH7" i="7"/>
  <c r="CG7" i="7"/>
  <c r="AL18" i="4"/>
  <c r="AL16" i="4"/>
  <c r="EE16" i="4" s="1"/>
  <c r="AL15" i="4"/>
  <c r="EE15" i="4" s="1"/>
  <c r="DW12" i="4"/>
  <c r="DW20" i="4" s="1"/>
  <c r="DD12" i="4"/>
  <c r="DD20" i="4" s="1"/>
  <c r="CS20" i="4"/>
  <c r="ES63" i="3"/>
  <c r="DN46" i="3"/>
  <c r="ED45" i="3"/>
  <c r="EV45" i="3" s="1"/>
  <c r="ED43" i="3"/>
  <c r="DB42" i="3"/>
  <c r="ED42" i="3" s="1"/>
  <c r="EV42" i="3" s="1"/>
  <c r="ED40" i="3"/>
  <c r="EV40" i="3" s="1"/>
  <c r="ED39" i="3"/>
  <c r="EV39" i="3" s="1"/>
  <c r="ED38" i="3"/>
  <c r="EV38" i="3" s="1"/>
  <c r="DB37" i="3"/>
  <c r="ED37" i="3" s="1"/>
  <c r="EV37" i="3" s="1"/>
  <c r="ED33" i="3"/>
  <c r="EV33" i="3" s="1"/>
  <c r="DB32" i="3"/>
  <c r="ED32" i="3" s="1"/>
  <c r="EV32" i="3" s="1"/>
  <c r="ED31" i="3"/>
  <c r="EV31" i="3" s="1"/>
  <c r="ES24" i="3"/>
  <c r="DB11" i="3"/>
  <c r="ED11" i="3" s="1"/>
  <c r="BH11" i="7" l="1"/>
  <c r="BD22" i="16"/>
  <c r="EF16" i="4"/>
  <c r="EE14" i="4"/>
  <c r="EF14" i="4" s="1"/>
  <c r="EF15" i="4"/>
  <c r="DW21" i="7"/>
  <c r="DX21" i="7" s="1"/>
  <c r="DW12" i="7"/>
  <c r="DX12" i="7" s="1"/>
  <c r="DW16" i="7"/>
  <c r="DX16" i="7" s="1"/>
  <c r="DW18" i="7"/>
  <c r="DX18" i="7" s="1"/>
  <c r="DW14" i="7"/>
  <c r="EE18" i="4"/>
  <c r="CG12" i="4"/>
  <c r="CG20" i="4" s="1"/>
  <c r="DK23" i="7"/>
  <c r="CG22" i="9"/>
  <c r="CD27" i="17"/>
  <c r="CX23" i="7"/>
  <c r="CE56" i="16"/>
  <c r="CG23" i="7"/>
  <c r="BX7" i="19"/>
  <c r="BE47" i="9"/>
  <c r="BE54" i="9" s="1"/>
  <c r="BL18" i="13"/>
  <c r="DV18" i="13" s="1"/>
  <c r="BQ56" i="16"/>
  <c r="BD33" i="16"/>
  <c r="BX20" i="19"/>
  <c r="BD46" i="16"/>
  <c r="DW46" i="16" s="1"/>
  <c r="EV11" i="3"/>
  <c r="DB46" i="3"/>
  <c r="BP27" i="17" l="1"/>
  <c r="EK16" i="17"/>
  <c r="BD56" i="16"/>
  <c r="DW33" i="16"/>
  <c r="DX11" i="7"/>
  <c r="DX14" i="7"/>
  <c r="BH20" i="7"/>
  <c r="DX20" i="7" s="1"/>
  <c r="EF18" i="4"/>
  <c r="DO12" i="4"/>
  <c r="DO20" i="4" s="1"/>
  <c r="BH23" i="7" l="1"/>
</calcChain>
</file>

<file path=xl/sharedStrings.xml><?xml version="1.0" encoding="utf-8"?>
<sst xmlns="http://schemas.openxmlformats.org/spreadsheetml/2006/main" count="1987" uniqueCount="645">
  <si>
    <t>Наименование показателя</t>
  </si>
  <si>
    <t>1</t>
  </si>
  <si>
    <t>2</t>
  </si>
  <si>
    <t>3</t>
  </si>
  <si>
    <t>4</t>
  </si>
  <si>
    <t>5</t>
  </si>
  <si>
    <t>6</t>
  </si>
  <si>
    <t>7</t>
  </si>
  <si>
    <t>8</t>
  </si>
  <si>
    <t>х</t>
  </si>
  <si>
    <t>№
п/п</t>
  </si>
  <si>
    <t>4.1</t>
  </si>
  <si>
    <t>4.2</t>
  </si>
  <si>
    <t>1.2</t>
  </si>
  <si>
    <t>1.1</t>
  </si>
  <si>
    <t>1.1.1</t>
  </si>
  <si>
    <t>1.2.1</t>
  </si>
  <si>
    <t>2.1</t>
  </si>
  <si>
    <t>Приложение к Плану</t>
  </si>
  <si>
    <t xml:space="preserve"> Расчеты (обоснования) плановых показателей по поступлениям</t>
  </si>
  <si>
    <t>1. Расчеты (обоснования) доходов от использования собственности*</t>
  </si>
  <si>
    <t>1.1 Доходы от собственности</t>
  </si>
  <si>
    <t>№ п/п</t>
  </si>
  <si>
    <t>Наименование объекта**</t>
  </si>
  <si>
    <t>Код по КОСГУ</t>
  </si>
  <si>
    <t>Дебиторская задолженность на начало года</t>
  </si>
  <si>
    <t>Кредиторская задолженность на конец года</t>
  </si>
  <si>
    <t>Ставка арендной платы за единицу площади (объект), руб.</t>
  </si>
  <si>
    <t>Планируемый объем предоставления имущества в аренду (кв.м.)</t>
  </si>
  <si>
    <t>Объем планируемых поступлений, руб. (гр.6*гр.7)</t>
  </si>
  <si>
    <t>Значение показателя исполнения Плана по доходам за финансовый год, предшествующий текущему, руб.</t>
  </si>
  <si>
    <t>Изменение плановых показателей по доходам по отношению к отчетному финансовому году</t>
  </si>
  <si>
    <t>в процентах     (гр.9 / гр.8*100%)</t>
  </si>
  <si>
    <t>Причины отклонения (если показатель значение отклонения превышает                            20 %)</t>
  </si>
  <si>
    <t>Доходы в виде арендной либо иной платы за передачу в возмездное пользование муниципального имущества</t>
  </si>
  <si>
    <t>в том числе:*</t>
  </si>
  <si>
    <t>Итого:</t>
  </si>
  <si>
    <t>*Формируется  по статье 120 "Доходы от собственности" аналитической группы подвида доходов бюджетов.</t>
  </si>
  <si>
    <t>** Указывается   наименование   объекта   имущества,   переданного (планируемого к передаче) в аренду</t>
  </si>
  <si>
    <t>2. Расчеты (обоснования) доходов от оказания услуг (выполнения работ) *</t>
  </si>
  <si>
    <t>2.1 Доходы муниципальных учреждений от поступлений субсидий на финансовое обеспечение выполнения ими муниципального задания</t>
  </si>
  <si>
    <t>Объем планируемых поступлений, руб.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</si>
  <si>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</si>
  <si>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2.2    Доходы от оказания услуг, выполнения работ, компенсации затрат учреждения в части приносящей доход деятельности</t>
  </si>
  <si>
    <t>Наименование услуги (работы)</t>
  </si>
  <si>
    <t>Плата (тариф) за единицу услуги (работы)</t>
  </si>
  <si>
    <t>Планируемое количество потребителей, воспользовавшихся услугами (работами) учреждения</t>
  </si>
  <si>
    <t xml:space="preserve"> в абсолютных величинах                            (гр.8- гр.9)</t>
  </si>
  <si>
    <t>в процентах     (гр.10/гр.9*100%)</t>
  </si>
  <si>
    <t>Кружок "Ритмопластика"</t>
  </si>
  <si>
    <t>Кружок Школа  мяча в детском  саду"</t>
  </si>
  <si>
    <t>Прием кислородного коктейля</t>
  </si>
  <si>
    <t>Кружок "Изостудия в детсокм саду"</t>
  </si>
  <si>
    <t>Родительская плата</t>
  </si>
  <si>
    <t>Поступления от иной, приносящей доход деятельности</t>
  </si>
  <si>
    <t>*Формируется  по  статье  130  "Доходы  от  оказания  платных услуг (работ), компенсаций затрат" аналитической группы подвида доходов бюджетов.</t>
  </si>
  <si>
    <t>3. Расчеты (обоснования) доходов в виде штрафов, возмещения ущерба*</t>
  </si>
  <si>
    <t>* Формируется  по  статье  140  "Штрафы, пени, неустойки, возмещения ущерба" аналитической группы подвида доходов бюджетов.</t>
  </si>
  <si>
    <t>4. Расчеты (обоснования) доходов в виде безвозмездных денежных поступлений*</t>
  </si>
  <si>
    <t>4.1 Поступления текущего характера бюджетным и автономным учреждениям от сектора государственного управления</t>
  </si>
  <si>
    <t>Субсидии на иные цели</t>
  </si>
  <si>
    <t>4.2 Поступления текущего характера от организаций государственного сектора</t>
  </si>
  <si>
    <t>4.3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</si>
  <si>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Поступления  от иной  принсящей доход деятельности(добровольные пожертвования денежных средств  ДОУ по договорам пожертвований)</t>
  </si>
  <si>
    <t>4.4 Поступления капитального характера бюджетным и автономным учреждениям от сектора государственного управления</t>
  </si>
  <si>
    <t>4.5. Прочие безвозмездные денежные поступления</t>
  </si>
  <si>
    <t>* Формируется  по  статье  150  "Безвозмездные денежные поступления" аналитической группы подвида доходов бюджетов.</t>
  </si>
  <si>
    <t>5. Расчеты (обоснования) объема поступлений от прочих доходов*</t>
  </si>
  <si>
    <t>* Формируется  по  статье  180  "Прочие доходы" аналитической группы подвида доходов бюджетов.</t>
  </si>
  <si>
    <t>6. Расчеты (обоснования) доходов от операций с активами (в том числе доходы от реализации неиспользуемого имущества, утиля, невозвратной тары, лома черных и цветных металлов)*</t>
  </si>
  <si>
    <t>Цена за единицу, руб.</t>
  </si>
  <si>
    <t>Количество</t>
  </si>
  <si>
    <t>* Формируется по статье 410 "Уменьшение стоимости основных средств", 420  "Уменьшение стоимости нематериальных активов", 430 "Уменьшение стоимости непроизведенных активов", 440  "Уменьшение  стоимости материальных запасов" аналитической группы подвида доходов бюджетов.</t>
  </si>
  <si>
    <t>7. Расчеты (обоснования) доходов по прочим поступлениям*</t>
  </si>
  <si>
    <t>* Формируется по статье 510 "Поступление денежных средств и их эквивалентов".</t>
  </si>
  <si>
    <t xml:space="preserve"> Расчеты (обоснования) плановых показателей по выплатам текущего финансового года</t>
  </si>
  <si>
    <t>1. Расчеты (обоснования) выплат персоналу</t>
  </si>
  <si>
    <t>1.1. Расчеты (обоснования) расходов на оплату труда</t>
  </si>
  <si>
    <t>Категории 
персонала/
должности</t>
  </si>
  <si>
    <t>Установленная численность, (единиц)</t>
  </si>
  <si>
    <t>Среднемесячный размер оплаты труда на одного работника, руб.</t>
  </si>
  <si>
    <t>Иные расходы, включаемые в фонд оплаты труда</t>
  </si>
  <si>
    <t>Фонд оплаты труда в год, руб. 
(гр. 3 x (гр. 4 +гр. 8) x 12)</t>
  </si>
  <si>
    <t xml:space="preserve">в том числе: </t>
  </si>
  <si>
    <t>всего      (гр.5+гр.6+гр.7)</t>
  </si>
  <si>
    <t>в том числе:</t>
  </si>
  <si>
    <t>Субсидии на выполнение муниципального задания 
(руб.)</t>
  </si>
  <si>
    <t>Субсидии на иные цели (руб.)</t>
  </si>
  <si>
    <t>Поступления от оказания услуг (выполнения работ) на платной основе и от приносящей доход деятельности (руб.)</t>
  </si>
  <si>
    <t>по 
должностному окладу</t>
  </si>
  <si>
    <t>по выплатам компенсационного характера</t>
  </si>
  <si>
    <t>по выплатам стимулирующего характера</t>
  </si>
  <si>
    <t>Всего</t>
  </si>
  <si>
    <t>Из них: гранты</t>
  </si>
  <si>
    <t>Расходы на выплату заработной платы, в том числе:</t>
  </si>
  <si>
    <t>Х</t>
  </si>
  <si>
    <t>Педагогические работники</t>
  </si>
  <si>
    <t>Административно-управленческий персонал (руководящие работники)</t>
  </si>
  <si>
    <t>1.3</t>
  </si>
  <si>
    <t>Вспомогательный персонал (учебно-вспомогательный персонал)</t>
  </si>
  <si>
    <t>1.4</t>
  </si>
  <si>
    <t>Прочий персонал (иной персонал)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</si>
  <si>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</si>
  <si>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*Формируется  по  элементу  вида  расходов  111 "Фонд оплаты труда учреждений" классификации расходов бюджетов.</t>
  </si>
  <si>
    <t>Наименование расходов</t>
  </si>
  <si>
    <t>Субсидии 
на выполнение муниципального задания (руб.)</t>
  </si>
  <si>
    <t>2.2</t>
  </si>
  <si>
    <t>2.3</t>
  </si>
  <si>
    <r>
      <t>1.4.</t>
    </r>
    <r>
      <rPr>
        <sz val="6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Расчеты (обоснования) страховых взносов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 и на обязательное социальное страхование от несчастных случаев на производстве и профессиональных заболеваний в Социальный фонд Российской Федерации</t>
    </r>
  </si>
  <si>
    <t>Ставка 
взноса (процент)</t>
  </si>
  <si>
    <t>Размер базы 
для 
начисления страховых взносов (руб.)</t>
  </si>
  <si>
    <t>Сумма 
взноса 
(руб.)</t>
  </si>
  <si>
    <t>Из них: 
гранты</t>
  </si>
  <si>
    <t>Страховые взносы 
на обязательное пенсионное страхование, всего</t>
  </si>
  <si>
    <t>По ставке 22,0%</t>
  </si>
  <si>
    <t>По ставке 10,0%</t>
  </si>
  <si>
    <t>С применением пониженных тарифов страховых взносов на обязательное пенсионное страхование для отдельных категорий плательщиков</t>
  </si>
  <si>
    <t>Страховые взносы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</si>
  <si>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социальное страхование на случай временной 
нетрудоспособности и в связи 
с материнством по ставке 2,9%</t>
  </si>
  <si>
    <t>С применением ставки взносов  по ставке 0,0%</t>
  </si>
  <si>
    <t>Страховые взносы на обязательное страхование от несчастных случаев на производстве и профессиональных 
заболеваний по ставке 0,2%</t>
  </si>
  <si>
    <t>2.4</t>
  </si>
  <si>
    <t>Страховые взносы на обязательное страхование от несчастных случаев на производстве и профессиональных 
заболеваний по ставке 0,_%</t>
  </si>
  <si>
    <t>Уточнение расчета по страховым взносам на обязательное социальное страхование, всего</t>
  </si>
  <si>
    <t>3.1</t>
  </si>
  <si>
    <t>корректировка округления</t>
  </si>
  <si>
    <t>3.2</t>
  </si>
  <si>
    <t>корректировка в связи с регрессом по страховым взносам</t>
  </si>
  <si>
    <t>Страховые взносы на обязательное медицинское страхование, всего</t>
  </si>
  <si>
    <t>Страховые взносы на обязательное медицинское страхование по ставке 5,1%</t>
  </si>
  <si>
    <t>Страховые взносы на обязательное медицинское страхование с применением пониженного тарифа по ставке _%</t>
  </si>
  <si>
    <t>* Формируется по элементам вида расходов 119 "Взносы по обязательному социальному страхованию на выплаты по оплате труда работников и иные выплаты работникам учреждений" классификации расходов бюджетов.</t>
  </si>
  <si>
    <t>** Указываются страховые тарифы, установленные главой 34 Налогового кодекса  Российской  Федерации (часть вторая) от 5 августа 2000 г. №117-ФЗ (Собрание  законодательства  Российской  Федерации,  2000,  № 32, ст. 3340; 2016, № 27, ст. 4176) и страховые  тарифы, дифференцированные по классам профессионального риска, установленные Федеральным законом от 22 декабря 2005 г.,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2019, № 52, ст. 7763).</t>
  </si>
  <si>
    <t>Субсидии 
на 
выполнение муниципального задания 
(руб.)</t>
  </si>
  <si>
    <t>3. Расчет (обоснование) расходов на уплату налогов, сборов и иных платежей</t>
  </si>
  <si>
    <t>3.1. Расчет (обоснование) расходов на уплату налога на имущество, земельного налога</t>
  </si>
  <si>
    <t>Налоговая база (руб.)</t>
  </si>
  <si>
    <t>Ставка 
налога 
(процент)</t>
  </si>
  <si>
    <t>Сумма исчисленного налога, подлежащего уплате (руб.)
(гр. 3 x гр. 4 / 100)</t>
  </si>
  <si>
    <t>Субсидии на 
выполнение муниципального задания 
(руб.)</t>
  </si>
  <si>
    <t>Налог на имущество, всего</t>
  </si>
  <si>
    <t>Недвижимое имущество</t>
  </si>
  <si>
    <t>Из них:</t>
  </si>
  <si>
    <t>переданное в аренду</t>
  </si>
  <si>
    <t>Движимое имущество</t>
  </si>
  <si>
    <t>Земельный налог, всего</t>
  </si>
  <si>
    <t>По участкам:</t>
  </si>
  <si>
    <t>2.1.1</t>
  </si>
  <si>
    <t>г.Всеволожск, ул. Вокка д.10</t>
  </si>
  <si>
    <t>2.1.2</t>
  </si>
  <si>
    <t>г.Всеволожск, ул. Балашова д.5</t>
  </si>
  <si>
    <t>г.Всеволожск, ул. Колтушское шоссе д.124/2</t>
  </si>
  <si>
    <t>* Формируется по элементу вида расходов 851 "Уплата налога на имущество организаций и земельного налога" классификации расходов бюджетов.</t>
  </si>
  <si>
    <t>3.2. Расчет (обоснование) расходов на уплату прочих налогов и сборов</t>
  </si>
  <si>
    <t>Всего, руб.
(гр. 3 x гр. 4 / 100)</t>
  </si>
  <si>
    <t>Транспортный налог</t>
  </si>
  <si>
    <t>По транспортным средствам:</t>
  </si>
  <si>
    <t>Водный налог</t>
  </si>
  <si>
    <t>По объектам:</t>
  </si>
  <si>
    <t>3.</t>
  </si>
  <si>
    <t>Пени.штрафы</t>
  </si>
  <si>
    <t>* Формируется по элементу вида расходов 852 "Уплата прочих налогов, сборов" классификации расходов бюджетов.</t>
  </si>
  <si>
    <t>3.3. Расчет (обоснование) расходов на иные платежи</t>
  </si>
  <si>
    <t>Наименование 
платежа</t>
  </si>
  <si>
    <t>Размер 
платежа 
(руб.)</t>
  </si>
  <si>
    <t>Кол-во платежей 
в год</t>
  </si>
  <si>
    <t>Общая 
сумма платежей (руб.)
(гр. 4 x гр. 5)</t>
  </si>
  <si>
    <t>Иные платежи, всего</t>
  </si>
  <si>
    <t>Пени, штрафы</t>
  </si>
  <si>
    <t>*Формируется  по элементу вида расходов 853 "Уплата иных платежей" классификации расходов бюджетов.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</si>
  <si>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</si>
  <si>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</si>
  <si>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 (ед.)</t>
  </si>
  <si>
    <t>Количество платежей в год (ед.)</t>
  </si>
  <si>
    <t>Стоимость за единицу (руб.)</t>
  </si>
  <si>
    <t xml:space="preserve">Сумма, 
руб.
(гр. 3 x 
гр. 4 x гр. 5)
</t>
  </si>
  <si>
    <t>Абонентская 
плата за абонентский номер</t>
  </si>
  <si>
    <t>Повременная оплата междугородных, международных 
и местных телефонных соединений</t>
  </si>
  <si>
    <t>Оплата сотовой связи по тарифам</t>
  </si>
  <si>
    <t>Услуги 
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</si>
  <si>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</si>
  <si>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
и специальной связи</t>
  </si>
  <si>
    <t>Услуги интернет провайдеров</t>
  </si>
  <si>
    <t>Услуги электронной почты (электронный адрес)</t>
  </si>
  <si>
    <t>6.3. Расчет (обоснование) расходов на оплату коммунальных услуг</t>
  </si>
  <si>
    <t>Код по КВР</t>
  </si>
  <si>
    <t>Единица измерения</t>
  </si>
  <si>
    <t>Размер потребления ресурсов</t>
  </si>
  <si>
    <t>Тариф 
(с учетом НДС) 
(руб.)</t>
  </si>
  <si>
    <t>Сумма, 
руб. (гр. 5 x 
гр. 6)</t>
  </si>
  <si>
    <t>Оплата потребления электроэнергии</t>
  </si>
  <si>
    <t>квт/ч</t>
  </si>
  <si>
    <t>Оплата потребления теплоэнергии и ГВС</t>
  </si>
  <si>
    <t>г кал</t>
  </si>
  <si>
    <t>Оплата потребления холодной воды, за негативное воздействие на окружающую среду</t>
  </si>
  <si>
    <t>м3</t>
  </si>
  <si>
    <t>Вывоз ТКО</t>
  </si>
  <si>
    <t>куб.м</t>
  </si>
  <si>
    <t>6.4. Расчет (обоснование) расходов на оплату аренды имущества</t>
  </si>
  <si>
    <t>Ставка арендной платы</t>
  </si>
  <si>
    <t>Стоимость 
с учетом 
НДС, руб.
(гр. 3 x гр. 4)</t>
  </si>
  <si>
    <t>Аренда недвижимого имущества</t>
  </si>
  <si>
    <t>Аренда 
движимого имущества</t>
  </si>
  <si>
    <t>6.5. Расчет (обоснование) расходов на оплату работ, услуг по содержанию имущества</t>
  </si>
  <si>
    <t>Количество работ (услуг) (шт.)</t>
  </si>
  <si>
    <t>Стоимость работ (услуг) (руб.)</t>
  </si>
  <si>
    <t>Сумма 
(руб.)
(гр. 3 x гр. 4)</t>
  </si>
  <si>
    <t>Содержание 
объектов недвижимого имущества в чистоте</t>
  </si>
  <si>
    <t>Уборка снега, 
мусора</t>
  </si>
  <si>
    <t>Вывоз снега</t>
  </si>
  <si>
    <t>Дезинфекция, дезинсекция, дератизация, акарицидная  обработка</t>
  </si>
  <si>
    <t>Санитарно-гигиеническое обслуживание, мойка и чистка помещений, окон, натирка полов</t>
  </si>
  <si>
    <t xml:space="preserve"> иные</t>
  </si>
  <si>
    <t>Содержание 
объектов движимого имущества в чистоте</t>
  </si>
  <si>
    <t>Мойка и чистка (химчистка) движимого имущества, в том числе транспорта</t>
  </si>
  <si>
    <t>прачечные услуги</t>
  </si>
  <si>
    <t>Ремонт имущества (текущий), в том числе:</t>
  </si>
  <si>
    <t>Заправка картриджей, ремонт оргтехники</t>
  </si>
  <si>
    <t>Техническое обслуживание кухонного оборудования</t>
  </si>
  <si>
    <t>3.3</t>
  </si>
  <si>
    <t>Техническое обслуживание инженерных сетей</t>
  </si>
  <si>
    <t>3.4</t>
  </si>
  <si>
    <t>Работы по очистке вентооборудования и воздуховодов системы вентиляции</t>
  </si>
  <si>
    <t>3.5</t>
  </si>
  <si>
    <t>Работы по организации эксплуатации электроустановок</t>
  </si>
  <si>
    <t>3.6</t>
  </si>
  <si>
    <t>Техническое обслуживание тревожной кнопки КТС</t>
  </si>
  <si>
    <t>3.7</t>
  </si>
  <si>
    <t>Техническое обслуживание системы видеонаблюдения</t>
  </si>
  <si>
    <t>3.8</t>
  </si>
  <si>
    <t>Техническое обслуживание системы контроля удаленного доступа</t>
  </si>
  <si>
    <t>3.9</t>
  </si>
  <si>
    <t>3.10</t>
  </si>
  <si>
    <t>Поверка приборов учета</t>
  </si>
  <si>
    <t>3.11</t>
  </si>
  <si>
    <t>Техническое обслуживание электрооборудования</t>
  </si>
  <si>
    <t>3.12</t>
  </si>
  <si>
    <t xml:space="preserve"> Ремонтные работы нефинансовых активов</t>
  </si>
  <si>
    <t>Противопожарные мероприятия, связанные с содержанием имущества</t>
  </si>
  <si>
    <t>По мероприятиям:</t>
  </si>
  <si>
    <t>4.1.1</t>
  </si>
  <si>
    <t>Проведение испытаний пожарных кранов</t>
  </si>
  <si>
    <t>4.1.2</t>
  </si>
  <si>
    <t>4.1.3</t>
  </si>
  <si>
    <t>Измерение сопротивления</t>
  </si>
  <si>
    <t>4.1.4</t>
  </si>
  <si>
    <t>Техническое обслуживание тревожной кнопки АПС</t>
  </si>
  <si>
    <t>Мероприятия по охране труда и ГС</t>
  </si>
  <si>
    <t>5.1</t>
  </si>
  <si>
    <t>6.6. Расчет (обоснование) расходов на оплату прочих работ, услуг и других расходов не включенные в другие группы</t>
  </si>
  <si>
    <t>Количество договоров (шт.)</t>
  </si>
  <si>
    <t>Стоимость услуги, руб.</t>
  </si>
  <si>
    <t>Сумма 
(руб.)
(гр. 4 x гр. 5)</t>
  </si>
  <si>
    <t>Оплата услуг на страхование гражданской ответственности владельцев транспортных средств</t>
  </si>
  <si>
    <t>Оплата услуг вневедомственной, пожарной охраны, всего</t>
  </si>
  <si>
    <t>По объектам</t>
  </si>
  <si>
    <t>г.Всеволожск, ул.Вокка д.10</t>
  </si>
  <si>
    <t>г.Всеволожск, ул.Балашова д.5</t>
  </si>
  <si>
    <t>г.Всеволожск, ул.Колтушское шоссе д,124/2</t>
  </si>
  <si>
    <t>Оплата информационно-вычислительных и информационно-правовых услуг</t>
  </si>
  <si>
    <t>Мед.осмотр сотрудников</t>
  </si>
  <si>
    <t>Лабораторные исследования</t>
  </si>
  <si>
    <t>Курсы повышения квалификации</t>
  </si>
  <si>
    <t>Управление  ТСЖ-124/2</t>
  </si>
  <si>
    <t>Оказание платных дополнительных услуг по догвору "Самозанятой"</t>
  </si>
  <si>
    <t>6.7. Расчет (обоснование) расходов на приобретение основных средств</t>
  </si>
  <si>
    <t>Приобретение основных средств</t>
  </si>
  <si>
    <t>По группам объектов:</t>
  </si>
  <si>
    <t>Оборудование для уборки (пылесос)</t>
  </si>
  <si>
    <t>Оргтехника и компьютеры</t>
  </si>
  <si>
    <t>1.5</t>
  </si>
  <si>
    <t>Мебель</t>
  </si>
  <si>
    <t>Приобретение нематериальных активов</t>
  </si>
  <si>
    <t>Приобретение непроизводственных активов</t>
  </si>
  <si>
    <t>6.8. Расчет (обоснование) расходов на приобретение материальных запасов</t>
  </si>
  <si>
    <t>Количество (шт.)</t>
  </si>
  <si>
    <t>Цены за единицу (руб.)</t>
  </si>
  <si>
    <t>Сумма, 
руб.
(гр. 5 x гр. 6)</t>
  </si>
  <si>
    <t>Субсидии на выполнение муниципального задания (руб.)</t>
  </si>
  <si>
    <t>Приобретение материалов</t>
  </si>
  <si>
    <t>По группам материалов:</t>
  </si>
  <si>
    <t>Приобретение лекарственных припаратов и материалов</t>
  </si>
  <si>
    <t>шт</t>
  </si>
  <si>
    <t>1.1.2</t>
  </si>
  <si>
    <t>Продукты питания</t>
  </si>
  <si>
    <t>1.1.3</t>
  </si>
  <si>
    <t>1.1.4</t>
  </si>
  <si>
    <t>Мягкий инвентарь</t>
  </si>
  <si>
    <t>1.1.5</t>
  </si>
  <si>
    <t>1.1.6</t>
  </si>
  <si>
    <t>Канц.товары для детей</t>
  </si>
  <si>
    <t>1.2. Расчеты (обоснования) выплат работникам при направлении их в служебные командировки</t>
  </si>
  <si>
    <t xml:space="preserve">                                                     
Код по КОСГУ</t>
  </si>
  <si>
    <t>Средний размер выплаты 
на одного работника 
в день 
(руб.)</t>
  </si>
  <si>
    <t>Количество работников (чел.)</t>
  </si>
  <si>
    <t>Количество дней (ед.)</t>
  </si>
  <si>
    <t>Сумма 
в год, руб.
(гр. 4 x 
гр. 5 x гр. 6)</t>
  </si>
  <si>
    <t>Поступления от оказания услуг (выполнения 
работ) на 
платной основе 
и от приносящей доход 
деятельности 
(руб.)</t>
  </si>
  <si>
    <t>Из 
них: гранты</t>
  </si>
  <si>
    <t>Выплаты персоналу при направлении 
в служебные командировки 
в пределах 
территории Российской Федерации</t>
  </si>
  <si>
    <t>Компенсация дополнительных расходов, связанных 
с проживанием вне места постоянного жительства (суточных)</t>
  </si>
  <si>
    <t>Компенсация расходов на проезд 
в служебные командировки</t>
  </si>
  <si>
    <t>Компенсация расходов по найму жилого помещения</t>
  </si>
  <si>
    <t>Выплаты персоналу при направлении 
в служебные командировки 
на территории иностранных государств</t>
  </si>
  <si>
    <t>* Формируется по элементу вида расходов 112 "Иные выплаты персоналу учреждений,   за   исключением  фонда  оплаты  труда".</t>
  </si>
  <si>
    <t>2.5</t>
  </si>
  <si>
    <t>Социальные пособия и компенсации персоналу в денежной  форме</t>
  </si>
  <si>
    <t>Начислены  пени согласно выставленной  претензии за несвоевременное выполнение принятых обязательств.</t>
  </si>
  <si>
    <t>10</t>
  </si>
  <si>
    <t>11</t>
  </si>
  <si>
    <t>Канцелярские товары</t>
  </si>
  <si>
    <t>Хозяйственные товары</t>
  </si>
  <si>
    <t>1.1.7</t>
  </si>
  <si>
    <t>1.1.8</t>
  </si>
  <si>
    <t>1.1.9</t>
  </si>
  <si>
    <t>1.1.10</t>
  </si>
  <si>
    <t>1.1.11</t>
  </si>
  <si>
    <t>Технологическое оборудование на пищеблок</t>
  </si>
  <si>
    <t>Приобретение электротоваров , сантехники и строительных  материалов</t>
  </si>
  <si>
    <t>Оборудование для системы  цифрового видеонаблюдения</t>
  </si>
  <si>
    <t>Дидактический  материал для  образовательной  деятельности</t>
  </si>
  <si>
    <t>1.6</t>
  </si>
  <si>
    <t>Посуда</t>
  </si>
  <si>
    <t>Фитнес</t>
  </si>
  <si>
    <t>Английский  язык в детском  саду</t>
  </si>
  <si>
    <t>Кружок "Умный   язычок"</t>
  </si>
  <si>
    <t>договор аренды действует с 01.09.2024 г.</t>
  </si>
  <si>
    <t>Сопровождение программного продукта</t>
  </si>
  <si>
    <t>Информационно-консультативная программа "Консультант Плюс"</t>
  </si>
  <si>
    <t>ОВО по Всеволожскому району</t>
  </si>
  <si>
    <t>Содержание имущества в многоквартирном  доме,кап.ремонт</t>
  </si>
  <si>
    <t>Охрана  имущества путем патрулирования</t>
  </si>
  <si>
    <t>2,2</t>
  </si>
  <si>
    <t>изменилось число желающих</t>
  </si>
  <si>
    <t xml:space="preserve"> увеличение стоимости услуги</t>
  </si>
  <si>
    <t>открыта новая услуга</t>
  </si>
  <si>
    <t>Работы по проектированиею   АПС и СОУЭЛ</t>
  </si>
  <si>
    <t>Промывка системы  отопления</t>
  </si>
  <si>
    <t>Установка системы  контроля и управления доступом</t>
  </si>
  <si>
    <t>Уличное оборудование</t>
  </si>
  <si>
    <t>Методические  пособия</t>
  </si>
  <si>
    <t>1.1.12</t>
  </si>
  <si>
    <t>Грамоты,призы</t>
  </si>
  <si>
    <t>Действителен по: 24.12.2025 07:21</t>
  </si>
  <si>
    <t>Действителен с: 30.09.2024 07:21</t>
  </si>
  <si>
    <t>Субъект сертификата: ФРОЛОВА МАРГАРИТА АЛЕКСЕЕВНА</t>
  </si>
  <si>
    <t>Серийный номер сертификата: 009FD6E7F8700BBF7E33087A33607B66C1</t>
  </si>
  <si>
    <t>Сертификат:</t>
  </si>
  <si>
    <t>МЧД:</t>
  </si>
  <si>
    <t>ЭП № 2</t>
  </si>
  <si>
    <t>Действителен по: 06.12.2025 14:57</t>
  </si>
  <si>
    <t>Действителен с: 12.09.2024 14:57</t>
  </si>
  <si>
    <t>Субъект сертификата: Андриевская Вера Константиновна</t>
  </si>
  <si>
    <t>Серийный номер сертификата: 442BAEC23093459A6AE48A10240DAA3E</t>
  </si>
  <si>
    <t>ЭП № 1</t>
  </si>
  <si>
    <t>0000000000</t>
  </si>
  <si>
    <t>0000</t>
  </si>
  <si>
    <t>000</t>
  </si>
  <si>
    <t>0</t>
  </si>
  <si>
    <t>00000000000000000</t>
  </si>
  <si>
    <t>0000000000000000000000000</t>
  </si>
  <si>
    <t>4000</t>
  </si>
  <si>
    <t>Прочие выплаты, всего</t>
  </si>
  <si>
    <t>100</t>
  </si>
  <si>
    <t>3000</t>
  </si>
  <si>
    <t>Выплаты, уменьшающие доход, всего</t>
  </si>
  <si>
    <t>295</t>
  </si>
  <si>
    <t>01500000002062295</t>
  </si>
  <si>
    <t>853</t>
  </si>
  <si>
    <t>2330</t>
  </si>
  <si>
    <t xml:space="preserve">         Другие экономические санкции</t>
  </si>
  <si>
    <t>293</t>
  </si>
  <si>
    <t>01500000002062293</t>
  </si>
  <si>
    <t xml:space="preserve">         Штрафы за нарушение законодательства о закупках и нарушение условий контрактов (договоров)</t>
  </si>
  <si>
    <t>292</t>
  </si>
  <si>
    <t>01500000002062292</t>
  </si>
  <si>
    <t xml:space="preserve">         Штрафы за нарушение законодательства о налогах и сборах, законодательства о страховых взносах</t>
  </si>
  <si>
    <t xml:space="preserve">      уплата штрафов (в том числе административных), пеней, иных платежей</t>
  </si>
  <si>
    <t>291</t>
  </si>
  <si>
    <t>01500000002063291</t>
  </si>
  <si>
    <t>852</t>
  </si>
  <si>
    <t>2320</t>
  </si>
  <si>
    <t xml:space="preserve">         Налоги, пошлины и сборы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</si>
  <si>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</si>
  <si>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01500000004000291</t>
  </si>
  <si>
    <t>015012410</t>
  </si>
  <si>
    <t>851</t>
  </si>
  <si>
    <t>2310</t>
  </si>
  <si>
    <t>01500000002062291</t>
  </si>
  <si>
    <t xml:space="preserve">      из них: налог на имущество организаций и земельный налог</t>
  </si>
  <si>
    <t>850</t>
  </si>
  <si>
    <t>2300</t>
  </si>
  <si>
    <t xml:space="preserve">   уплату налогов, сборов и иных платежей, всего</t>
  </si>
  <si>
    <t>223</t>
  </si>
  <si>
    <t>01500000004000223</t>
  </si>
  <si>
    <t>247</t>
  </si>
  <si>
    <t>2660</t>
  </si>
  <si>
    <t xml:space="preserve">         Коммунальные услуги</t>
  </si>
  <si>
    <t xml:space="preserve">      закупку энергетических ресурсов</t>
  </si>
  <si>
    <t>349</t>
  </si>
  <si>
    <t>01500000004000349</t>
  </si>
  <si>
    <t>244</t>
  </si>
  <si>
    <t>2640</t>
  </si>
  <si>
    <t xml:space="preserve">         Увеличение стоимости прочих материальных запасов однократного применения</t>
  </si>
  <si>
    <t>346</t>
  </si>
  <si>
    <t>015112134</t>
  </si>
  <si>
    <t xml:space="preserve">         Увеличение стоимости прочих материальных запасов</t>
  </si>
  <si>
    <t>01500000005000346</t>
  </si>
  <si>
    <t>015012511</t>
  </si>
  <si>
    <t>01500000004000346</t>
  </si>
  <si>
    <t>01500000002064346</t>
  </si>
  <si>
    <t>01500000002063346</t>
  </si>
  <si>
    <t>01500000002062346</t>
  </si>
  <si>
    <t>345</t>
  </si>
  <si>
    <t>01500000004000345</t>
  </si>
  <si>
    <t xml:space="preserve">         Увеличение стоимости мягкого инвентаря</t>
  </si>
  <si>
    <t>344</t>
  </si>
  <si>
    <t xml:space="preserve">         Увеличение стоимости строительных материалов</t>
  </si>
  <si>
    <t>01500000004000344</t>
  </si>
  <si>
    <t>342</t>
  </si>
  <si>
    <t>015112263</t>
  </si>
  <si>
    <t xml:space="preserve">         Увеличение стоимости продуктов питания</t>
  </si>
  <si>
    <t>015112262</t>
  </si>
  <si>
    <t>01500000002064342</t>
  </si>
  <si>
    <t>01500000002063342</t>
  </si>
  <si>
    <t>341</t>
  </si>
  <si>
    <t>01500000002062341</t>
  </si>
  <si>
    <t xml:space="preserve">         Увеличение стоимости лекарственных препаратов и материалов, применяемых в медицинских целях</t>
  </si>
  <si>
    <t>310</t>
  </si>
  <si>
    <t xml:space="preserve">         Увеличение стоимости основных средств</t>
  </si>
  <si>
    <t>01500000004000310</t>
  </si>
  <si>
    <t>01500000002063310</t>
  </si>
  <si>
    <t>01500000002062310</t>
  </si>
  <si>
    <t>226</t>
  </si>
  <si>
    <t>015112102</t>
  </si>
  <si>
    <t xml:space="preserve">         Прочие работы, услуги</t>
  </si>
  <si>
    <t>01500000004000226</t>
  </si>
  <si>
    <t>01500000002062226</t>
  </si>
  <si>
    <t>225</t>
  </si>
  <si>
    <t>01500000004000225</t>
  </si>
  <si>
    <t xml:space="preserve">         Работы, услуги по содержанию имущества</t>
  </si>
  <si>
    <t>01500000002063225</t>
  </si>
  <si>
    <t>01500000002062225</t>
  </si>
  <si>
    <t>01500000002062223</t>
  </si>
  <si>
    <t>221</t>
  </si>
  <si>
    <t>01500000004000221</t>
  </si>
  <si>
    <t xml:space="preserve">         Услуги связи</t>
  </si>
  <si>
    <t xml:space="preserve">      прочую закупку товаров, работ и услуг, всего</t>
  </si>
  <si>
    <t>2600</t>
  </si>
  <si>
    <t xml:space="preserve">   расходы на закупку товаров, работ, услуг, всего</t>
  </si>
  <si>
    <t>213</t>
  </si>
  <si>
    <t>01500000005000213</t>
  </si>
  <si>
    <t>015012512</t>
  </si>
  <si>
    <t>119</t>
  </si>
  <si>
    <t>2141</t>
  </si>
  <si>
    <t xml:space="preserve">         Начисления на выплаты по оплате труда</t>
  </si>
  <si>
    <t>01500000004000213</t>
  </si>
  <si>
    <t>01500000002062213</t>
  </si>
  <si>
    <t>2140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</si>
  <si>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</si>
  <si>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112</t>
  </si>
  <si>
    <t>2120</t>
  </si>
  <si>
    <t>212</t>
  </si>
  <si>
    <t>01500000004000212</t>
  </si>
  <si>
    <t xml:space="preserve">         Прочие несоциальные выплаты персоналу в денежной форме</t>
  </si>
  <si>
    <t xml:space="preserve">      прочие выплаты персоналу, в том числе компенсационного характера</t>
  </si>
  <si>
    <t>266</t>
  </si>
  <si>
    <t>01500000005000266</t>
  </si>
  <si>
    <t>111</t>
  </si>
  <si>
    <t>2110</t>
  </si>
  <si>
    <t xml:space="preserve">         Социальные пособия и компенсации персоналу в денежной форме</t>
  </si>
  <si>
    <t>01500000004000266</t>
  </si>
  <si>
    <t>211</t>
  </si>
  <si>
    <t>01500000005000211</t>
  </si>
  <si>
    <t xml:space="preserve">         Заработная плата</t>
  </si>
  <si>
    <t>01500000004000211</t>
  </si>
  <si>
    <t>01500000002062211</t>
  </si>
  <si>
    <t xml:space="preserve">      в том числе: оплата труда</t>
  </si>
  <si>
    <t>2100</t>
  </si>
  <si>
    <t xml:space="preserve">   в том числе: на выплаты персоналу, всего</t>
  </si>
  <si>
    <t>2000</t>
  </si>
  <si>
    <t>Расходы, всего</t>
  </si>
  <si>
    <t>1980</t>
  </si>
  <si>
    <t>Прочие поступления, всего</t>
  </si>
  <si>
    <t>1900</t>
  </si>
  <si>
    <t>доходы от операций с активами, всего</t>
  </si>
  <si>
    <t>150</t>
  </si>
  <si>
    <t>152</t>
  </si>
  <si>
    <t>1410</t>
  </si>
  <si>
    <t xml:space="preserve">         целевые субсидии</t>
  </si>
  <si>
    <t>162</t>
  </si>
  <si>
    <t xml:space="preserve">      целевые субсидии</t>
  </si>
  <si>
    <t>155</t>
  </si>
  <si>
    <t>01500000000002063</t>
  </si>
  <si>
    <t xml:space="preserve">      Поступления текущего характера от иных резидентов, физических лиц</t>
  </si>
  <si>
    <t>1400</t>
  </si>
  <si>
    <t xml:space="preserve">   безвозмездные денежные поступления, всего</t>
  </si>
  <si>
    <t>130</t>
  </si>
  <si>
    <t>131</t>
  </si>
  <si>
    <t>01500000000005000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</si>
  <si>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</si>
  <si>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</si>
  <si>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01500000000004000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</si>
  <si>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</si>
  <si>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134</t>
  </si>
  <si>
    <t xml:space="preserve">      Доходы от компенсации затрат</t>
  </si>
  <si>
    <t>01500000000002062</t>
  </si>
  <si>
    <t xml:space="preserve">      Доходы от оказания платных услуг (работ)</t>
  </si>
  <si>
    <t>01500000000002064</t>
  </si>
  <si>
    <t>1200</t>
  </si>
  <si>
    <t xml:space="preserve">   доходы от оказания услуг, работ, компенсации затрат учреждений, всего</t>
  </si>
  <si>
    <t>120</t>
  </si>
  <si>
    <t>121</t>
  </si>
  <si>
    <t>1110</t>
  </si>
  <si>
    <t xml:space="preserve">      Доходы от операционной аренды</t>
  </si>
  <si>
    <t>1100</t>
  </si>
  <si>
    <t xml:space="preserve">   в том числе: доходы от собственности, всего</t>
  </si>
  <si>
    <t>1000</t>
  </si>
  <si>
    <t>Доходы, всего:</t>
  </si>
  <si>
    <t>0002</t>
  </si>
  <si>
    <t>Остаток средств на конец текущего финансового года</t>
  </si>
  <si>
    <t>0001</t>
  </si>
  <si>
    <t>Остаток средств на начало текущего финансового года</t>
  </si>
  <si>
    <t>9</t>
  </si>
  <si>
    <t>второй год планового периода</t>
  </si>
  <si>
    <t>первый год планового периода</t>
  </si>
  <si>
    <t>текущий финансовый год</t>
  </si>
  <si>
    <t>за пределами планового периода</t>
  </si>
  <si>
    <t>на 2027 г</t>
  </si>
  <si>
    <t>на 2026 г</t>
  </si>
  <si>
    <t>на 2025 г</t>
  </si>
  <si>
    <t>Сумма</t>
  </si>
  <si>
    <t>КЦСР</t>
  </si>
  <si>
    <t>КФСР</t>
  </si>
  <si>
    <t>Аналитическая группа</t>
  </si>
  <si>
    <t>КОСГУ</t>
  </si>
  <si>
    <t>КВФО</t>
  </si>
  <si>
    <t>Отраслевой код</t>
  </si>
  <si>
    <t>Код субсидии</t>
  </si>
  <si>
    <t>Аналитический код</t>
  </si>
  <si>
    <t>Код по бюджетной классификации Российской Федерации</t>
  </si>
  <si>
    <t>Код строки</t>
  </si>
  <si>
    <t>Раздел 1. Поступления и выплаты</t>
  </si>
  <si>
    <t>383</t>
  </si>
  <si>
    <t>по ОКЕИ</t>
  </si>
  <si>
    <t>Единица измерения: руб.</t>
  </si>
  <si>
    <t>470301001</t>
  </si>
  <si>
    <t>КПП</t>
  </si>
  <si>
    <t>Муниципальное дошкольное образовательное учреждение "Центр развития ребенка - детский сад  № 4" г. Всеволожска</t>
  </si>
  <si>
    <t>Учреждение</t>
  </si>
  <si>
    <t>4703032099</t>
  </si>
  <si>
    <t>ИНН</t>
  </si>
  <si>
    <t>41391186</t>
  </si>
  <si>
    <t>по Сводному реестру</t>
  </si>
  <si>
    <t>015</t>
  </si>
  <si>
    <t>глава по БК</t>
  </si>
  <si>
    <t>Комитет по образованию администрации Всеволожского муниципального района Ленинградской области</t>
  </si>
  <si>
    <t>функции и полномочия учредителя</t>
  </si>
  <si>
    <t>41390166</t>
  </si>
  <si>
    <t>Орган, осуществляющий</t>
  </si>
  <si>
    <t>03.06.2025</t>
  </si>
  <si>
    <t>Дата</t>
  </si>
  <si>
    <t>от "03" июня 2025 г.</t>
  </si>
  <si>
    <t>Коды</t>
  </si>
  <si>
    <t>и плановый период 2026 и 2027 годов</t>
  </si>
  <si>
    <t>План финансово-хозяйственной деятельности на 2025 г.</t>
  </si>
  <si>
    <t>"3" июня  2025 г.</t>
  </si>
  <si>
    <t>(расшифровка подписи)</t>
  </si>
  <si>
    <t xml:space="preserve">      (подпись)</t>
  </si>
  <si>
    <t xml:space="preserve">                                          Андриевская В.К</t>
  </si>
  <si>
    <t>(наименование органа - учредителя (учреждения)</t>
  </si>
  <si>
    <t>Комитет по образованию</t>
  </si>
  <si>
    <t>(наименование должности уполномоченного лица)</t>
  </si>
  <si>
    <t>заведующий МДОУ "ЦРР -д/с №4"г.Всеволожска</t>
  </si>
  <si>
    <t>Утверждаю</t>
  </si>
  <si>
    <t xml:space="preserve"> г.</t>
  </si>
  <si>
    <t>25</t>
  </si>
  <si>
    <t>ИЮНЯ</t>
  </si>
  <si>
    <t>"</t>
  </si>
  <si>
    <t>03</t>
  </si>
  <si>
    <t>(подпись)</t>
  </si>
  <si>
    <t>Фролова М.А.</t>
  </si>
  <si>
    <t>(наименование должности уполномоченного лица органа-учредителя)</t>
  </si>
  <si>
    <t>Директор  МКУ ЦЭФБУ ВМР ЛО</t>
  </si>
  <si>
    <t>СОГЛАСОВАНО</t>
  </si>
  <si>
    <t>2025</t>
  </si>
  <si>
    <t>июня</t>
  </si>
  <si>
    <t>(телефон)</t>
  </si>
  <si>
    <t>(фамилия, инициалы)</t>
  </si>
  <si>
    <t>(должность)</t>
  </si>
  <si>
    <t>88137020048</t>
  </si>
  <si>
    <t>Андреева И.Г.</t>
  </si>
  <si>
    <t>главный бухгалтер</t>
  </si>
  <si>
    <t>Исполнитель</t>
  </si>
  <si>
    <t>Андриевская В.К.</t>
  </si>
  <si>
    <t>заведующий</t>
  </si>
  <si>
    <t>(уполномоченное лицо учреждения)</t>
  </si>
  <si>
    <t>Руководитель учреждения</t>
  </si>
  <si>
    <t/>
  </si>
  <si>
    <t>26600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</si>
  <si>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</si>
  <si>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26510</t>
  </si>
  <si>
    <t xml:space="preserve"> в том числе по году начала закупки:</t>
  </si>
  <si>
    <t>26500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</si>
  <si>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</si>
  <si>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26451.1</t>
  </si>
  <si>
    <t xml:space="preserve">    из них: 9.1.</t>
  </si>
  <si>
    <t>1.2.3.1.1</t>
  </si>
  <si>
    <t>26451</t>
  </si>
  <si>
    <t xml:space="preserve">   в том числе: в соответствии с Федеральным законом № 44-ФЗ</t>
  </si>
  <si>
    <t>1.2.3.1</t>
  </si>
  <si>
    <t>26450</t>
  </si>
  <si>
    <t xml:space="preserve">  за счет прочих источников финансового обеспечения</t>
  </si>
  <si>
    <t>1.2.3</t>
  </si>
  <si>
    <t>26421.1</t>
  </si>
  <si>
    <t>1.2.2.1.1</t>
  </si>
  <si>
    <t>26421</t>
  </si>
  <si>
    <t>1.2.2.1</t>
  </si>
  <si>
    <t>26420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</si>
  <si>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</si>
  <si>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1.2.2</t>
  </si>
  <si>
    <t>26411</t>
  </si>
  <si>
    <t>1.2.1.1</t>
  </si>
  <si>
    <t>26410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</si>
  <si>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</si>
  <si>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26400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</si>
  <si>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</si>
  <si>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2024</t>
  </si>
  <si>
    <t>26310.1</t>
  </si>
  <si>
    <t xml:space="preserve">   из них: 9.1.</t>
  </si>
  <si>
    <t>1.1.1.1</t>
  </si>
  <si>
    <t>26310</t>
  </si>
  <si>
    <t xml:space="preserve">  в том числе: в соответствии с Федеральным законом № 44-ФЗ</t>
  </si>
  <si>
    <t>26300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</si>
  <si>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</si>
  <si>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26000</t>
  </si>
  <si>
    <t>Выплаты на закупку товаров, работ, услуг, всего</t>
  </si>
  <si>
    <t>(второй год планового периода)</t>
  </si>
  <si>
    <t>(первый год планового периода)</t>
  </si>
  <si>
    <t>(текущий финансовый год)</t>
  </si>
  <si>
    <t>Уникальный 
код</t>
  </si>
  <si>
    <t>Код по бюджетной классификации</t>
  </si>
  <si>
    <t>Год
начала закупки</t>
  </si>
  <si>
    <t>Коды
строк</t>
  </si>
  <si>
    <t>Раздел 2. Сведения по выплатам на закупки товаров, работ,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</si>
</sst>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0.0"/>
    <numFmt numFmtId="166" formatCode="#,##0.0"/>
  </numFmts>
  <fonts count="28" x14ac:knownFonts="1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 Cyr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Arial Cyr"/>
      <charset val="204"/>
    </font>
    <font>
      <sz val="9.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10"/>
      <color indexed="0"/>
      <name val="Arial Cyr"/>
    </font>
    <font>
      <b/>
      <sz val="10"/>
      <color indexed="8"/>
      <name val="Arial Cyr"/>
    </font>
    <font>
      <b/>
      <sz val="8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/>
    <xf numFmtId="0" fontId="13" fillId="2" borderId="1"/>
    <xf numFmtId="0" fontId="13" fillId="2" borderId="1"/>
    <xf numFmtId="0" fontId="19" fillId="2" borderId="1"/>
  </cellStyleXfs>
  <cellXfs count="578">
    <xf numFmtId="0" fontId="0" fillId="0" borderId="0" xfId="0"/>
    <xf numFmtId="0" fontId="2" fillId="2" borderId="1" xfId="1" applyFont="1" applyAlignment="1">
      <alignment horizontal="left"/>
    </xf>
    <xf numFmtId="0" fontId="3" fillId="2" borderId="1" xfId="1" applyFont="1" applyAlignment="1">
      <alignment horizontal="left"/>
    </xf>
    <xf numFmtId="0" fontId="3" fillId="2" borderId="1" xfId="1" applyFont="1" applyAlignment="1">
      <alignment horizontal="left" wrapText="1"/>
    </xf>
    <xf numFmtId="0" fontId="3" fillId="2" borderId="1" xfId="1" applyFont="1" applyBorder="1" applyAlignment="1">
      <alignment horizontal="left" wrapText="1"/>
    </xf>
    <xf numFmtId="0" fontId="1" fillId="2" borderId="1" xfId="1" applyBorder="1" applyAlignment="1">
      <alignment horizontal="left" wrapText="1"/>
    </xf>
    <xf numFmtId="0" fontId="3" fillId="2" borderId="1" xfId="1" applyFont="1" applyFill="1" applyAlignment="1">
      <alignment horizontal="left" wrapText="1"/>
    </xf>
    <xf numFmtId="0" fontId="3" fillId="2" borderId="1" xfId="1" applyFont="1" applyFill="1" applyAlignment="1">
      <alignment horizontal="left"/>
    </xf>
    <xf numFmtId="0" fontId="3" fillId="2" borderId="1" xfId="1" applyFont="1" applyAlignment="1">
      <alignment horizontal="left" vertical="center" wrapText="1"/>
    </xf>
    <xf numFmtId="0" fontId="2" fillId="2" borderId="1" xfId="1" applyFont="1" applyAlignment="1">
      <alignment vertical="center"/>
    </xf>
    <xf numFmtId="0" fontId="2" fillId="2" borderId="1" xfId="1" applyFont="1" applyAlignment="1">
      <alignment horizontal="right" vertical="center"/>
    </xf>
    <xf numFmtId="0" fontId="2" fillId="2" borderId="1" xfId="1" applyFont="1" applyFill="1" applyAlignment="1">
      <alignment vertical="center"/>
    </xf>
    <xf numFmtId="0" fontId="3" fillId="2" borderId="1" xfId="1" applyFont="1" applyAlignment="1">
      <alignment vertical="center"/>
    </xf>
    <xf numFmtId="0" fontId="9" fillId="2" borderId="1" xfId="1" applyFont="1" applyAlignment="1">
      <alignment horizontal="center" vertical="center"/>
    </xf>
    <xf numFmtId="0" fontId="8" fillId="2" borderId="1" xfId="1" applyFont="1" applyAlignment="1">
      <alignment vertical="center"/>
    </xf>
    <xf numFmtId="0" fontId="2" fillId="2" borderId="1" xfId="1" applyFont="1" applyFill="1"/>
    <xf numFmtId="0" fontId="8" fillId="2" borderId="1" xfId="1" applyFont="1"/>
    <xf numFmtId="0" fontId="8" fillId="2" borderId="1" xfId="1" applyFont="1" applyAlignment="1">
      <alignment horizontal="center" vertical="top"/>
    </xf>
    <xf numFmtId="0" fontId="2" fillId="2" borderId="1" xfId="1" applyFont="1"/>
    <xf numFmtId="0" fontId="3" fillId="2" borderId="1" xfId="1" applyFont="1"/>
    <xf numFmtId="0" fontId="9" fillId="2" borderId="1" xfId="1" applyFont="1"/>
    <xf numFmtId="49" fontId="8" fillId="2" borderId="4" xfId="1" applyNumberFormat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/>
    </xf>
    <xf numFmtId="0" fontId="8" fillId="2" borderId="4" xfId="1" applyFont="1" applyBorder="1" applyAlignment="1">
      <alignment horizontal="center" vertical="center" wrapText="1"/>
    </xf>
    <xf numFmtId="0" fontId="1" fillId="2" borderId="5" xfId="1" applyBorder="1" applyAlignment="1">
      <alignment wrapText="1"/>
    </xf>
    <xf numFmtId="0" fontId="1" fillId="2" borderId="6" xfId="1" applyBorder="1" applyAlignment="1">
      <alignment wrapText="1"/>
    </xf>
    <xf numFmtId="0" fontId="8" fillId="2" borderId="4" xfId="1" applyFont="1" applyBorder="1" applyAlignment="1">
      <alignment horizontal="center" vertical="top" wrapText="1"/>
    </xf>
    <xf numFmtId="0" fontId="1" fillId="2" borderId="5" xfId="1" applyBorder="1" applyAlignment="1">
      <alignment horizontal="center" vertical="top" wrapText="1"/>
    </xf>
    <xf numFmtId="0" fontId="1" fillId="2" borderId="6" xfId="1" applyBorder="1" applyAlignment="1">
      <alignment horizontal="center" vertical="top" wrapText="1"/>
    </xf>
    <xf numFmtId="0" fontId="8" fillId="2" borderId="5" xfId="1" applyFont="1" applyBorder="1" applyAlignment="1">
      <alignment horizontal="center" vertical="top" wrapText="1"/>
    </xf>
    <xf numFmtId="0" fontId="8" fillId="2" borderId="4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4" xfId="1" applyNumberFormat="1" applyFont="1" applyBorder="1" applyAlignment="1">
      <alignment horizontal="center" vertical="center"/>
    </xf>
    <xf numFmtId="0" fontId="8" fillId="2" borderId="5" xfId="1" applyNumberFormat="1" applyFont="1" applyBorder="1" applyAlignment="1">
      <alignment horizontal="center" vertical="center"/>
    </xf>
    <xf numFmtId="0" fontId="8" fillId="2" borderId="6" xfId="1" applyNumberFormat="1" applyFont="1" applyBorder="1" applyAlignment="1">
      <alignment horizontal="center" vertical="center"/>
    </xf>
    <xf numFmtId="0" fontId="18" fillId="2" borderId="1" xfId="1" applyFont="1"/>
    <xf numFmtId="0" fontId="2" fillId="2" borderId="1" xfId="1" applyNumberFormat="1" applyFont="1"/>
    <xf numFmtId="0" fontId="2" fillId="2" borderId="1" xfId="1" applyNumberFormat="1" applyFont="1" applyFill="1"/>
    <xf numFmtId="4" fontId="8" fillId="2" borderId="1" xfId="1" applyNumberFormat="1" applyFont="1" applyAlignment="1">
      <alignment vertical="center"/>
    </xf>
    <xf numFmtId="0" fontId="3" fillId="2" borderId="5" xfId="1" applyFont="1" applyBorder="1" applyAlignment="1">
      <alignment horizontal="center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1" fillId="2" borderId="1" xfId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10" fillId="2" borderId="9" xfId="1" applyFont="1" applyBorder="1" applyAlignment="1">
      <alignment horizontal="left" vertical="center" wrapText="1"/>
    </xf>
    <xf numFmtId="0" fontId="11" fillId="2" borderId="9" xfId="1" applyFont="1" applyBorder="1" applyAlignment="1">
      <alignment horizontal="left" vertical="center" wrapText="1"/>
    </xf>
    <xf numFmtId="0" fontId="7" fillId="2" borderId="1" xfId="1" applyFont="1" applyAlignment="1">
      <alignment horizontal="center"/>
    </xf>
    <xf numFmtId="0" fontId="3" fillId="2" borderId="13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left" vertical="top" wrapText="1"/>
    </xf>
    <xf numFmtId="0" fontId="1" fillId="2" borderId="5" xfId="1" applyBorder="1" applyAlignment="1">
      <alignment horizontal="left" vertical="top" wrapText="1"/>
    </xf>
    <xf numFmtId="0" fontId="3" fillId="2" borderId="4" xfId="1" applyFont="1" applyBorder="1" applyAlignment="1">
      <alignment horizontal="center" wrapText="1"/>
    </xf>
    <xf numFmtId="0" fontId="1" fillId="2" borderId="5" xfId="1" applyBorder="1" applyAlignment="1">
      <alignment horizontal="center" wrapText="1"/>
    </xf>
    <xf numFmtId="0" fontId="1" fillId="2" borderId="5" xfId="1" applyBorder="1" applyAlignment="1"/>
    <xf numFmtId="0" fontId="1" fillId="2" borderId="6" xfId="1" applyBorder="1" applyAlignment="1"/>
    <xf numFmtId="0" fontId="3" fillId="2" borderId="4" xfId="1" applyFont="1" applyBorder="1" applyAlignment="1">
      <alignment horizontal="left" vertical="center" wrapText="1"/>
    </xf>
    <xf numFmtId="0" fontId="3" fillId="2" borderId="5" xfId="1" applyFont="1" applyBorder="1" applyAlignment="1">
      <alignment horizontal="left" vertical="center" wrapText="1"/>
    </xf>
    <xf numFmtId="0" fontId="3" fillId="2" borderId="6" xfId="1" applyFont="1" applyBorder="1" applyAlignment="1">
      <alignment horizontal="left" vertical="center" wrapText="1"/>
    </xf>
    <xf numFmtId="0" fontId="3" fillId="2" borderId="3" xfId="1" applyFont="1" applyBorder="1" applyAlignment="1">
      <alignment horizontal="center" vertical="center"/>
    </xf>
    <xf numFmtId="0" fontId="1" fillId="2" borderId="9" xfId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3" fillId="2" borderId="3" xfId="1" applyFont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12" xfId="1" applyBorder="1" applyAlignment="1">
      <alignment horizontal="center" vertical="center" wrapText="1"/>
    </xf>
    <xf numFmtId="0" fontId="3" fillId="2" borderId="9" xfId="1" applyFont="1" applyBorder="1" applyAlignment="1">
      <alignment horizontal="center" vertical="center" wrapText="1"/>
    </xf>
    <xf numFmtId="0" fontId="3" fillId="2" borderId="8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1" fillId="2" borderId="13" xfId="1" applyBorder="1" applyAlignment="1">
      <alignment horizontal="center" vertical="center" wrapText="1"/>
    </xf>
    <xf numFmtId="0" fontId="7" fillId="2" borderId="1" xfId="1" applyFont="1" applyAlignment="1">
      <alignment horizont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Alignment="1">
      <alignment horizontal="center"/>
    </xf>
    <xf numFmtId="166" fontId="3" fillId="2" borderId="4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Alignment="1">
      <alignment horizontal="center" wrapText="1"/>
    </xf>
    <xf numFmtId="4" fontId="3" fillId="3" borderId="4" xfId="1" applyNumberFormat="1" applyFont="1" applyFill="1" applyBorder="1" applyAlignment="1">
      <alignment horizontal="center" vertical="center" wrapText="1"/>
    </xf>
    <xf numFmtId="4" fontId="3" fillId="3" borderId="5" xfId="1" applyNumberFormat="1" applyFont="1" applyFill="1" applyBorder="1" applyAlignment="1">
      <alignment horizontal="center" vertical="center" wrapText="1"/>
    </xf>
    <xf numFmtId="4" fontId="3" fillId="3" borderId="6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Border="1" applyAlignment="1">
      <alignment horizontal="center" vertical="center" wrapText="1"/>
    </xf>
    <xf numFmtId="2" fontId="3" fillId="2" borderId="5" xfId="1" applyNumberFormat="1" applyFont="1" applyBorder="1" applyAlignment="1">
      <alignment horizontal="center" vertical="center" wrapText="1"/>
    </xf>
    <xf numFmtId="2" fontId="3" fillId="2" borderId="6" xfId="1" applyNumberFormat="1" applyFont="1" applyBorder="1" applyAlignment="1">
      <alignment horizontal="center" vertical="center" wrapText="1"/>
    </xf>
    <xf numFmtId="0" fontId="12" fillId="2" borderId="1" xfId="1" applyFont="1" applyAlignment="1">
      <alignment horizontal="center" wrapText="1"/>
    </xf>
    <xf numFmtId="4" fontId="10" fillId="2" borderId="5" xfId="1" applyNumberFormat="1" applyFont="1" applyBorder="1" applyAlignment="1">
      <alignment horizontal="center" vertical="center" wrapText="1"/>
    </xf>
    <xf numFmtId="0" fontId="10" fillId="2" borderId="5" xfId="1" applyFont="1" applyBorder="1" applyAlignment="1">
      <alignment horizontal="center" vertical="center" wrapText="1"/>
    </xf>
    <xf numFmtId="0" fontId="10" fillId="2" borderId="6" xfId="1" applyFont="1" applyBorder="1" applyAlignment="1">
      <alignment horizontal="center" vertical="center" wrapText="1"/>
    </xf>
    <xf numFmtId="4" fontId="10" fillId="3" borderId="4" xfId="1" applyNumberFormat="1" applyFont="1" applyFill="1" applyBorder="1" applyAlignment="1">
      <alignment horizontal="center" vertical="center" wrapText="1"/>
    </xf>
    <xf numFmtId="4" fontId="11" fillId="3" borderId="5" xfId="1" applyNumberFormat="1" applyFont="1" applyFill="1" applyBorder="1" applyAlignment="1">
      <alignment horizontal="center" vertical="center" wrapText="1"/>
    </xf>
    <xf numFmtId="4" fontId="11" fillId="3" borderId="6" xfId="1" applyNumberFormat="1" applyFont="1" applyFill="1" applyBorder="1" applyAlignment="1">
      <alignment horizontal="center" vertical="center" wrapText="1"/>
    </xf>
    <xf numFmtId="4" fontId="10" fillId="2" borderId="4" xfId="1" applyNumberFormat="1" applyFont="1" applyBorder="1" applyAlignment="1">
      <alignment horizontal="center" vertical="center" wrapText="1"/>
    </xf>
    <xf numFmtId="0" fontId="11" fillId="2" borderId="5" xfId="1" applyFont="1" applyBorder="1" applyAlignment="1">
      <alignment horizontal="center" vertical="center" wrapText="1"/>
    </xf>
    <xf numFmtId="4" fontId="12" fillId="2" borderId="4" xfId="1" applyNumberFormat="1" applyFont="1" applyBorder="1" applyAlignment="1">
      <alignment horizontal="center" vertical="center" wrapText="1"/>
    </xf>
    <xf numFmtId="4" fontId="12" fillId="2" borderId="5" xfId="1" applyNumberFormat="1" applyFont="1" applyBorder="1" applyAlignment="1">
      <alignment horizontal="center" vertical="center" wrapText="1"/>
    </xf>
    <xf numFmtId="4" fontId="12" fillId="2" borderId="6" xfId="1" applyNumberFormat="1" applyFont="1" applyBorder="1" applyAlignment="1">
      <alignment horizontal="center" vertical="center" wrapText="1"/>
    </xf>
    <xf numFmtId="0" fontId="10" fillId="2" borderId="1" xfId="1" applyFont="1" applyBorder="1" applyAlignment="1">
      <alignment horizontal="left" vertical="center" wrapText="1"/>
    </xf>
    <xf numFmtId="0" fontId="11" fillId="2" borderId="1" xfId="1" applyFont="1" applyBorder="1" applyAlignment="1">
      <alignment horizontal="left" vertical="center" wrapText="1"/>
    </xf>
    <xf numFmtId="0" fontId="1" fillId="2" borderId="5" xfId="1" applyBorder="1" applyAlignment="1">
      <alignment wrapText="1"/>
    </xf>
    <xf numFmtId="0" fontId="1" fillId="2" borderId="6" xfId="1" applyBorder="1" applyAlignment="1">
      <alignment wrapText="1"/>
    </xf>
    <xf numFmtId="4" fontId="3" fillId="2" borderId="5" xfId="1" applyNumberFormat="1" applyFont="1" applyBorder="1" applyAlignment="1">
      <alignment horizontal="center" vertical="center" wrapText="1"/>
    </xf>
    <xf numFmtId="4" fontId="3" fillId="2" borderId="6" xfId="1" applyNumberFormat="1" applyFont="1" applyBorder="1" applyAlignment="1">
      <alignment horizontal="center" vertical="center" wrapText="1"/>
    </xf>
    <xf numFmtId="4" fontId="1" fillId="3" borderId="5" xfId="1" applyNumberFormat="1" applyFill="1" applyBorder="1" applyAlignment="1">
      <alignment horizontal="center" vertical="center" wrapText="1"/>
    </xf>
    <xf numFmtId="4" fontId="1" fillId="3" borderId="6" xfId="1" applyNumberFormat="1" applyFill="1" applyBorder="1" applyAlignment="1">
      <alignment horizontal="center" vertical="center" wrapText="1"/>
    </xf>
    <xf numFmtId="4" fontId="3" fillId="2" borderId="4" xfId="1" applyNumberFormat="1" applyFont="1" applyBorder="1" applyAlignment="1">
      <alignment horizontal="center" vertical="center" wrapText="1"/>
    </xf>
    <xf numFmtId="4" fontId="8" fillId="2" borderId="4" xfId="1" applyNumberFormat="1" applyFont="1" applyBorder="1" applyAlignment="1">
      <alignment horizontal="center" vertical="center" wrapText="1"/>
    </xf>
    <xf numFmtId="4" fontId="8" fillId="2" borderId="5" xfId="1" applyNumberFormat="1" applyFont="1" applyBorder="1" applyAlignment="1">
      <alignment horizontal="center" vertical="center" wrapText="1"/>
    </xf>
    <xf numFmtId="4" fontId="8" fillId="2" borderId="6" xfId="1" applyNumberFormat="1" applyFont="1" applyBorder="1" applyAlignment="1">
      <alignment horizontal="center" vertical="center" wrapText="1"/>
    </xf>
    <xf numFmtId="4" fontId="8" fillId="2" borderId="3" xfId="1" applyNumberFormat="1" applyFont="1" applyBorder="1" applyAlignment="1">
      <alignment horizontal="center" vertical="center" wrapText="1"/>
    </xf>
    <xf numFmtId="4" fontId="8" fillId="2" borderId="9" xfId="1" applyNumberFormat="1" applyFont="1" applyBorder="1" applyAlignment="1">
      <alignment horizontal="center" vertical="center" wrapText="1"/>
    </xf>
    <xf numFmtId="4" fontId="8" fillId="2" borderId="10" xfId="1" applyNumberFormat="1" applyFont="1" applyBorder="1" applyAlignment="1">
      <alignment horizontal="center" vertical="center" wrapText="1"/>
    </xf>
    <xf numFmtId="4" fontId="8" fillId="2" borderId="7" xfId="1" applyNumberFormat="1" applyFont="1" applyBorder="1" applyAlignment="1">
      <alignment horizontal="center" vertical="center" wrapText="1"/>
    </xf>
    <xf numFmtId="4" fontId="8" fillId="2" borderId="1" xfId="1" applyNumberFormat="1" applyFont="1" applyBorder="1" applyAlignment="1">
      <alignment horizontal="center" vertical="center" wrapText="1"/>
    </xf>
    <xf numFmtId="4" fontId="8" fillId="2" borderId="11" xfId="1" applyNumberFormat="1" applyFont="1" applyBorder="1" applyAlignment="1">
      <alignment horizontal="center" vertical="center" wrapText="1"/>
    </xf>
    <xf numFmtId="4" fontId="8" fillId="2" borderId="8" xfId="1" applyNumberFormat="1" applyFont="1" applyBorder="1" applyAlignment="1">
      <alignment horizontal="center" vertical="center" wrapText="1"/>
    </xf>
    <xf numFmtId="4" fontId="8" fillId="2" borderId="2" xfId="1" applyNumberFormat="1" applyFont="1" applyBorder="1" applyAlignment="1">
      <alignment horizontal="center" vertical="center" wrapText="1"/>
    </xf>
    <xf numFmtId="4" fontId="8" fillId="2" borderId="12" xfId="1" applyNumberFormat="1" applyFont="1" applyBorder="1" applyAlignment="1">
      <alignment horizontal="center" vertical="center" wrapText="1"/>
    </xf>
    <xf numFmtId="4" fontId="3" fillId="2" borderId="4" xfId="1" applyNumberFormat="1" applyFont="1" applyBorder="1" applyAlignment="1">
      <alignment horizontal="right" vertical="center" wrapText="1"/>
    </xf>
    <xf numFmtId="4" fontId="3" fillId="2" borderId="5" xfId="1" applyNumberFormat="1" applyFont="1" applyBorder="1" applyAlignment="1">
      <alignment horizontal="right" vertical="center" wrapText="1"/>
    </xf>
    <xf numFmtId="4" fontId="3" fillId="2" borderId="6" xfId="1" applyNumberFormat="1" applyFont="1" applyBorder="1" applyAlignment="1">
      <alignment horizontal="right" vertical="center" wrapText="1"/>
    </xf>
    <xf numFmtId="0" fontId="3" fillId="2" borderId="1" xfId="1" applyFont="1" applyAlignment="1">
      <alignment horizontal="center" wrapText="1"/>
    </xf>
    <xf numFmtId="0" fontId="3" fillId="2" borderId="1" xfId="1" applyFont="1" applyBorder="1" applyAlignment="1">
      <alignment horizontal="left" wrapText="1"/>
    </xf>
    <xf numFmtId="0" fontId="10" fillId="2" borderId="9" xfId="1" applyFont="1" applyBorder="1" applyAlignment="1">
      <alignment horizontal="left" wrapText="1"/>
    </xf>
    <xf numFmtId="0" fontId="1" fillId="2" borderId="5" xfId="1" applyBorder="1" applyAlignment="1">
      <alignment horizontal="left" wrapText="1"/>
    </xf>
    <xf numFmtId="0" fontId="1" fillId="2" borderId="6" xfId="1" applyBorder="1" applyAlignment="1">
      <alignment horizontal="left" wrapText="1"/>
    </xf>
    <xf numFmtId="4" fontId="1" fillId="2" borderId="5" xfId="1" applyNumberFormat="1" applyBorder="1" applyAlignment="1">
      <alignment horizontal="center" vertical="center" wrapText="1"/>
    </xf>
    <xf numFmtId="2" fontId="8" fillId="2" borderId="4" xfId="1" applyNumberFormat="1" applyFont="1" applyBorder="1" applyAlignment="1">
      <alignment horizontal="center" vertical="center" wrapText="1"/>
    </xf>
    <xf numFmtId="2" fontId="8" fillId="2" borderId="5" xfId="1" applyNumberFormat="1" applyFont="1" applyBorder="1" applyAlignment="1">
      <alignment horizontal="center" vertical="center" wrapText="1"/>
    </xf>
    <xf numFmtId="2" fontId="8" fillId="2" borderId="6" xfId="1" applyNumberFormat="1" applyFont="1" applyBorder="1" applyAlignment="1">
      <alignment horizontal="center" vertical="center" wrapText="1"/>
    </xf>
    <xf numFmtId="0" fontId="9" fillId="2" borderId="5" xfId="1" applyFont="1" applyBorder="1" applyAlignment="1">
      <alignment horizontal="center" vertical="center" wrapText="1"/>
    </xf>
    <xf numFmtId="0" fontId="9" fillId="2" borderId="6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top" wrapText="1"/>
    </xf>
    <xf numFmtId="0" fontId="1" fillId="2" borderId="5" xfId="1" applyFill="1" applyBorder="1" applyAlignment="1">
      <alignment horizontal="left" vertical="top" wrapText="1"/>
    </xf>
    <xf numFmtId="0" fontId="2" fillId="2" borderId="1" xfId="1" applyFont="1" applyAlignment="1">
      <alignment horizontal="right"/>
    </xf>
    <xf numFmtId="0" fontId="4" fillId="2" borderId="1" xfId="1" applyFont="1" applyAlignment="1">
      <alignment horizontal="right"/>
    </xf>
    <xf numFmtId="0" fontId="5" fillId="2" borderId="1" xfId="1" applyFont="1" applyAlignment="1">
      <alignment horizontal="right"/>
    </xf>
    <xf numFmtId="0" fontId="6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" fontId="8" fillId="4" borderId="4" xfId="1" applyNumberFormat="1" applyFont="1" applyFill="1" applyBorder="1" applyAlignment="1">
      <alignment horizontal="center" vertical="center"/>
    </xf>
    <xf numFmtId="4" fontId="8" fillId="4" borderId="5" xfId="1" applyNumberFormat="1" applyFont="1" applyFill="1" applyBorder="1" applyAlignment="1">
      <alignment horizontal="center" vertical="center"/>
    </xf>
    <xf numFmtId="4" fontId="8" fillId="4" borderId="6" xfId="1" applyNumberFormat="1" applyFont="1" applyFill="1" applyBorder="1" applyAlignment="1">
      <alignment horizontal="center" vertical="center"/>
    </xf>
    <xf numFmtId="49" fontId="8" fillId="2" borderId="4" xfId="1" applyNumberFormat="1" applyFont="1" applyBorder="1" applyAlignment="1">
      <alignment horizontal="center" vertical="center"/>
    </xf>
    <xf numFmtId="49" fontId="8" fillId="2" borderId="5" xfId="1" applyNumberFormat="1" applyFont="1" applyBorder="1" applyAlignment="1">
      <alignment horizontal="center" vertical="center"/>
    </xf>
    <xf numFmtId="49" fontId="8" fillId="2" borderId="6" xfId="1" applyNumberFormat="1" applyFont="1" applyBorder="1" applyAlignment="1">
      <alignment horizontal="center" vertical="center"/>
    </xf>
    <xf numFmtId="0" fontId="8" fillId="2" borderId="4" xfId="1" applyFont="1" applyBorder="1" applyAlignment="1">
      <alignment horizontal="left" vertical="center" wrapText="1"/>
    </xf>
    <xf numFmtId="0" fontId="1" fillId="2" borderId="5" xfId="1" applyFont="1" applyBorder="1" applyAlignment="1">
      <alignment horizontal="left" vertical="center" wrapText="1"/>
    </xf>
    <xf numFmtId="0" fontId="1" fillId="2" borderId="6" xfId="1" applyFont="1" applyBorder="1" applyAlignment="1">
      <alignment horizontal="left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5" xfId="1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horizontal="center" vertical="center"/>
    </xf>
    <xf numFmtId="4" fontId="8" fillId="2" borderId="4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2" fillId="2" borderId="9" xfId="1" applyFont="1" applyBorder="1" applyAlignment="1">
      <alignment vertical="center" wrapText="1"/>
    </xf>
    <xf numFmtId="0" fontId="1" fillId="2" borderId="9" xfId="1" applyBorder="1" applyAlignment="1">
      <alignment vertical="center" wrapText="1"/>
    </xf>
    <xf numFmtId="49" fontId="8" fillId="2" borderId="4" xfId="1" applyNumberFormat="1" applyFont="1" applyBorder="1" applyAlignment="1">
      <alignment horizontal="left" vertical="center" wrapText="1"/>
    </xf>
    <xf numFmtId="0" fontId="1" fillId="2" borderId="5" xfId="1" applyBorder="1" applyAlignment="1">
      <alignment horizontal="left" vertical="center" wrapText="1"/>
    </xf>
    <xf numFmtId="0" fontId="1" fillId="2" borderId="6" xfId="1" applyBorder="1" applyAlignment="1">
      <alignment horizontal="left" vertical="center" wrapText="1"/>
    </xf>
    <xf numFmtId="0" fontId="8" fillId="2" borderId="4" xfId="1" applyNumberFormat="1" applyFont="1" applyBorder="1" applyAlignment="1">
      <alignment horizontal="center" vertical="center"/>
    </xf>
    <xf numFmtId="0" fontId="8" fillId="2" borderId="5" xfId="1" applyNumberFormat="1" applyFont="1" applyBorder="1" applyAlignment="1">
      <alignment horizontal="center" vertical="center"/>
    </xf>
    <xf numFmtId="0" fontId="8" fillId="2" borderId="6" xfId="1" applyNumberFormat="1" applyFont="1" applyBorder="1" applyAlignment="1">
      <alignment horizontal="center" vertical="center"/>
    </xf>
    <xf numFmtId="4" fontId="8" fillId="2" borderId="5" xfId="1" applyNumberFormat="1" applyFont="1" applyFill="1" applyBorder="1" applyAlignment="1">
      <alignment horizontal="center" vertical="center"/>
    </xf>
    <xf numFmtId="4" fontId="8" fillId="2" borderId="6" xfId="1" applyNumberFormat="1" applyFont="1" applyFill="1" applyBorder="1" applyAlignment="1">
      <alignment horizontal="center" vertical="center"/>
    </xf>
    <xf numFmtId="164" fontId="8" fillId="4" borderId="4" xfId="1" applyNumberFormat="1" applyFont="1" applyFill="1" applyBorder="1" applyAlignment="1">
      <alignment horizontal="center" vertical="center"/>
    </xf>
    <xf numFmtId="164" fontId="8" fillId="4" borderId="5" xfId="1" applyNumberFormat="1" applyFont="1" applyFill="1" applyBorder="1" applyAlignment="1">
      <alignment horizontal="center" vertical="center"/>
    </xf>
    <xf numFmtId="164" fontId="8" fillId="4" borderId="6" xfId="1" applyNumberFormat="1" applyFont="1" applyFill="1" applyBorder="1" applyAlignment="1">
      <alignment horizontal="center" vertical="center"/>
    </xf>
    <xf numFmtId="4" fontId="12" fillId="2" borderId="4" xfId="1" applyNumberFormat="1" applyFont="1" applyFill="1" applyBorder="1" applyAlignment="1">
      <alignment horizontal="center" vertical="center"/>
    </xf>
    <xf numFmtId="0" fontId="12" fillId="2" borderId="5" xfId="1" applyNumberFormat="1" applyFont="1" applyFill="1" applyBorder="1" applyAlignment="1">
      <alignment horizontal="center" vertical="center"/>
    </xf>
    <xf numFmtId="0" fontId="12" fillId="2" borderId="6" xfId="1" applyNumberFormat="1" applyFont="1" applyFill="1" applyBorder="1" applyAlignment="1">
      <alignment horizontal="center" vertical="center"/>
    </xf>
    <xf numFmtId="0" fontId="9" fillId="2" borderId="4" xfId="1" applyFont="1" applyBorder="1" applyAlignment="1">
      <alignment horizontal="center" vertical="center"/>
    </xf>
    <xf numFmtId="0" fontId="9" fillId="2" borderId="5" xfId="1" applyFont="1" applyBorder="1" applyAlignment="1">
      <alignment horizontal="center" vertical="center"/>
    </xf>
    <xf numFmtId="0" fontId="9" fillId="2" borderId="6" xfId="1" applyFont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14" fillId="2" borderId="1" xfId="1" applyFont="1" applyAlignment="1">
      <alignment horizontal="center" vertical="center"/>
    </xf>
    <xf numFmtId="0" fontId="15" fillId="2" borderId="1" xfId="1" applyFont="1" applyAlignment="1">
      <alignment horizontal="center" vertical="center" wrapText="1"/>
    </xf>
    <xf numFmtId="0" fontId="6" fillId="2" borderId="1" xfId="1" applyFont="1" applyFill="1" applyAlignment="1">
      <alignment vertical="center"/>
    </xf>
    <xf numFmtId="0" fontId="11" fillId="2" borderId="1" xfId="1" applyFont="1" applyAlignment="1">
      <alignment vertical="center"/>
    </xf>
    <xf numFmtId="0" fontId="3" fillId="2" borderId="10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3" fillId="2" borderId="11" xfId="1" applyFont="1" applyBorder="1" applyAlignment="1">
      <alignment horizontal="center" vertical="center" wrapText="1"/>
    </xf>
    <xf numFmtId="0" fontId="3" fillId="2" borderId="12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2" fillId="2" borderId="9" xfId="1" applyFont="1" applyBorder="1" applyAlignment="1">
      <alignment wrapText="1"/>
    </xf>
    <xf numFmtId="0" fontId="1" fillId="2" borderId="9" xfId="1" applyBorder="1" applyAlignment="1">
      <alignment wrapText="1"/>
    </xf>
    <xf numFmtId="49" fontId="8" fillId="2" borderId="4" xfId="1" applyNumberFormat="1" applyFont="1" applyFill="1" applyBorder="1" applyAlignment="1">
      <alignment horizontal="left" vertical="center" wrapText="1"/>
    </xf>
    <xf numFmtId="0" fontId="1" fillId="2" borderId="5" xfId="1" applyBorder="1" applyAlignment="1">
      <alignment vertical="center" wrapText="1"/>
    </xf>
    <xf numFmtId="0" fontId="1" fillId="2" borderId="6" xfId="1" applyBorder="1" applyAlignment="1">
      <alignment vertical="center" wrapText="1"/>
    </xf>
    <xf numFmtId="49" fontId="8" fillId="2" borderId="4" xfId="1" applyNumberFormat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/>
    </xf>
    <xf numFmtId="0" fontId="8" fillId="2" borderId="4" xfId="1" applyFont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top"/>
    </xf>
    <xf numFmtId="0" fontId="8" fillId="2" borderId="5" xfId="1" applyFont="1" applyBorder="1" applyAlignment="1">
      <alignment horizontal="center" vertical="top"/>
    </xf>
    <xf numFmtId="0" fontId="8" fillId="2" borderId="6" xfId="1" applyFont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top"/>
    </xf>
    <xf numFmtId="0" fontId="1" fillId="2" borderId="6" xfId="1" applyBorder="1" applyAlignment="1">
      <alignment horizontal="center" vertical="top"/>
    </xf>
    <xf numFmtId="0" fontId="2" fillId="2" borderId="1" xfId="1" applyFont="1" applyFill="1" applyAlignment="1"/>
    <xf numFmtId="0" fontId="1" fillId="2" borderId="1" xfId="1" applyAlignment="1"/>
    <xf numFmtId="0" fontId="8" fillId="2" borderId="3" xfId="1" applyFont="1" applyBorder="1" applyAlignment="1">
      <alignment horizontal="center" vertical="center" wrapText="1"/>
    </xf>
    <xf numFmtId="0" fontId="8" fillId="2" borderId="9" xfId="1" applyFont="1" applyBorder="1" applyAlignment="1">
      <alignment horizontal="center" vertical="center" wrapText="1"/>
    </xf>
    <xf numFmtId="0" fontId="8" fillId="2" borderId="10" xfId="1" applyFont="1" applyBorder="1" applyAlignment="1">
      <alignment horizontal="center" vertical="center" wrapText="1"/>
    </xf>
    <xf numFmtId="0" fontId="8" fillId="2" borderId="7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8" fillId="2" borderId="11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center" wrapText="1"/>
    </xf>
    <xf numFmtId="0" fontId="8" fillId="2" borderId="2" xfId="1" applyFont="1" applyBorder="1" applyAlignment="1">
      <alignment horizontal="center" vertical="center" wrapText="1"/>
    </xf>
    <xf numFmtId="0" fontId="8" fillId="2" borderId="12" xfId="1" applyFont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8" fillId="4" borderId="5" xfId="1" applyNumberFormat="1" applyFont="1" applyFill="1" applyBorder="1" applyAlignment="1">
      <alignment horizontal="left" vertical="center" wrapText="1"/>
    </xf>
    <xf numFmtId="0" fontId="8" fillId="4" borderId="6" xfId="1" applyNumberFormat="1" applyFont="1" applyFill="1" applyBorder="1" applyAlignment="1">
      <alignment horizontal="left" vertical="center" wrapText="1"/>
    </xf>
    <xf numFmtId="165" fontId="8" fillId="4" borderId="4" xfId="1" applyNumberFormat="1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/>
    </xf>
    <xf numFmtId="165" fontId="8" fillId="4" borderId="6" xfId="1" applyNumberFormat="1" applyFont="1" applyFill="1" applyBorder="1" applyAlignment="1">
      <alignment horizontal="center" vertical="center"/>
    </xf>
    <xf numFmtId="0" fontId="8" fillId="2" borderId="9" xfId="1" applyFont="1" applyBorder="1" applyAlignment="1">
      <alignment vertical="center" wrapText="1"/>
    </xf>
    <xf numFmtId="0" fontId="1" fillId="2" borderId="9" xfId="1" applyFont="1" applyBorder="1" applyAlignment="1">
      <alignment vertical="center" wrapText="1"/>
    </xf>
    <xf numFmtId="0" fontId="9" fillId="2" borderId="1" xfId="1" applyFont="1" applyAlignment="1">
      <alignment horizontal="justify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" fontId="12" fillId="2" borderId="5" xfId="1" applyNumberFormat="1" applyFont="1" applyFill="1" applyBorder="1" applyAlignment="1">
      <alignment horizontal="center" vertical="center"/>
    </xf>
    <xf numFmtId="4" fontId="12" fillId="2" borderId="6" xfId="1" applyNumberFormat="1" applyFont="1" applyFill="1" applyBorder="1" applyAlignment="1">
      <alignment horizontal="center" vertical="center"/>
    </xf>
    <xf numFmtId="4" fontId="12" fillId="4" borderId="4" xfId="1" applyNumberFormat="1" applyFont="1" applyFill="1" applyBorder="1" applyAlignment="1">
      <alignment horizontal="center" vertical="center"/>
    </xf>
    <xf numFmtId="4" fontId="12" fillId="4" borderId="5" xfId="1" applyNumberFormat="1" applyFont="1" applyFill="1" applyBorder="1" applyAlignment="1">
      <alignment horizontal="center" vertical="center"/>
    </xf>
    <xf numFmtId="4" fontId="12" fillId="4" borderId="6" xfId="1" applyNumberFormat="1" applyFont="1" applyFill="1" applyBorder="1" applyAlignment="1">
      <alignment horizontal="center" vertical="center"/>
    </xf>
    <xf numFmtId="0" fontId="2" fillId="2" borderId="1" xfId="1" applyFont="1" applyFill="1" applyAlignment="1">
      <alignment horizontal="justify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top" wrapText="1"/>
    </xf>
    <xf numFmtId="0" fontId="1" fillId="2" borderId="5" xfId="1" applyBorder="1" applyAlignment="1">
      <alignment horizontal="center" vertical="top" wrapText="1"/>
    </xf>
    <xf numFmtId="4" fontId="8" fillId="2" borderId="4" xfId="1" applyNumberFormat="1" applyFont="1" applyBorder="1" applyAlignment="1">
      <alignment horizontal="center" vertical="top" wrapText="1"/>
    </xf>
    <xf numFmtId="4" fontId="1" fillId="2" borderId="5" xfId="1" applyNumberFormat="1" applyBorder="1" applyAlignment="1">
      <alignment horizontal="center" vertical="top" wrapText="1"/>
    </xf>
    <xf numFmtId="4" fontId="1" fillId="2" borderId="6" xfId="1" applyNumberFormat="1" applyBorder="1" applyAlignment="1">
      <alignment horizontal="center" vertical="top" wrapText="1"/>
    </xf>
    <xf numFmtId="0" fontId="8" fillId="2" borderId="5" xfId="1" applyFont="1" applyBorder="1" applyAlignment="1">
      <alignment horizontal="center" vertical="top" wrapText="1"/>
    </xf>
    <xf numFmtId="0" fontId="1" fillId="2" borderId="6" xfId="1" applyBorder="1" applyAlignment="1">
      <alignment horizontal="center" vertical="top" wrapText="1"/>
    </xf>
    <xf numFmtId="4" fontId="8" fillId="2" borderId="4" xfId="1" applyNumberFormat="1" applyFont="1" applyBorder="1" applyAlignment="1">
      <alignment horizontal="center" vertical="center"/>
    </xf>
    <xf numFmtId="4" fontId="8" fillId="2" borderId="5" xfId="1" applyNumberFormat="1" applyFont="1" applyBorder="1" applyAlignment="1">
      <alignment horizontal="center" vertical="center"/>
    </xf>
    <xf numFmtId="4" fontId="8" fillId="2" borderId="6" xfId="1" applyNumberFormat="1" applyFont="1" applyBorder="1" applyAlignment="1">
      <alignment horizontal="center" vertical="center"/>
    </xf>
    <xf numFmtId="0" fontId="12" fillId="2" borderId="4" xfId="1" applyFont="1" applyBorder="1" applyAlignment="1">
      <alignment horizontal="left" vertical="center" wrapText="1"/>
    </xf>
    <xf numFmtId="0" fontId="11" fillId="2" borderId="5" xfId="1" applyFont="1" applyBorder="1" applyAlignment="1">
      <alignment horizontal="left" wrapText="1"/>
    </xf>
    <xf numFmtId="0" fontId="11" fillId="2" borderId="6" xfId="1" applyFont="1" applyBorder="1" applyAlignment="1">
      <alignment horizontal="left" wrapText="1"/>
    </xf>
    <xf numFmtId="0" fontId="12" fillId="2" borderId="4" xfId="1" applyFont="1" applyBorder="1" applyAlignment="1">
      <alignment horizontal="center" vertical="top" wrapText="1"/>
    </xf>
    <xf numFmtId="0" fontId="11" fillId="2" borderId="5" xfId="1" applyFont="1" applyBorder="1" applyAlignment="1">
      <alignment horizontal="center" vertical="top" wrapText="1"/>
    </xf>
    <xf numFmtId="0" fontId="11" fillId="2" borderId="6" xfId="1" applyFont="1" applyBorder="1" applyAlignment="1">
      <alignment horizontal="center" vertical="top" wrapText="1"/>
    </xf>
    <xf numFmtId="0" fontId="12" fillId="2" borderId="5" xfId="1" applyFont="1" applyBorder="1" applyAlignment="1">
      <alignment horizontal="center" vertical="top" wrapText="1"/>
    </xf>
    <xf numFmtId="4" fontId="12" fillId="2" borderId="4" xfId="1" applyNumberFormat="1" applyFont="1" applyBorder="1" applyAlignment="1">
      <alignment horizontal="center" vertical="center"/>
    </xf>
    <xf numFmtId="0" fontId="12" fillId="2" borderId="5" xfId="1" applyNumberFormat="1" applyFont="1" applyBorder="1" applyAlignment="1">
      <alignment horizontal="center" vertical="center"/>
    </xf>
    <xf numFmtId="0" fontId="12" fillId="2" borderId="6" xfId="1" applyNumberFormat="1" applyFont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left" vertical="center" wrapText="1"/>
    </xf>
    <xf numFmtId="0" fontId="1" fillId="2" borderId="9" xfId="1" applyBorder="1" applyAlignment="1">
      <alignment horizontal="left" vertical="center" wrapText="1"/>
    </xf>
    <xf numFmtId="0" fontId="1" fillId="2" borderId="1" xfId="1" applyBorder="1" applyAlignment="1">
      <alignment horizontal="center" vertical="center" wrapText="1"/>
    </xf>
    <xf numFmtId="0" fontId="9" fillId="2" borderId="9" xfId="1" applyFont="1" applyBorder="1" applyAlignment="1">
      <alignment horizontal="center" vertical="center" wrapText="1"/>
    </xf>
    <xf numFmtId="0" fontId="17" fillId="2" borderId="9" xfId="1" applyFont="1" applyBorder="1" applyAlignment="1">
      <alignment horizontal="center" vertical="center" wrapText="1"/>
    </xf>
    <xf numFmtId="0" fontId="17" fillId="2" borderId="10" xfId="1" applyFont="1" applyBorder="1" applyAlignment="1">
      <alignment horizontal="center" vertical="center" wrapText="1"/>
    </xf>
    <xf numFmtId="0" fontId="17" fillId="2" borderId="1" xfId="1" applyFont="1" applyAlignment="1">
      <alignment horizontal="center" vertical="center" wrapText="1"/>
    </xf>
    <xf numFmtId="0" fontId="17" fillId="2" borderId="11" xfId="1" applyFont="1" applyBorder="1" applyAlignment="1">
      <alignment horizontal="center" vertical="center" wrapText="1"/>
    </xf>
    <xf numFmtId="0" fontId="17" fillId="2" borderId="2" xfId="1" applyFont="1" applyBorder="1" applyAlignment="1">
      <alignment horizontal="center" vertical="center" wrapText="1"/>
    </xf>
    <xf numFmtId="0" fontId="17" fillId="2" borderId="12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2" fontId="8" fillId="2" borderId="5" xfId="1" applyNumberFormat="1" applyFont="1" applyFill="1" applyBorder="1" applyAlignment="1">
      <alignment horizontal="center" vertical="center"/>
    </xf>
    <xf numFmtId="2" fontId="8" fillId="2" borderId="6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wrapText="1"/>
    </xf>
    <xf numFmtId="0" fontId="8" fillId="2" borderId="1" xfId="1" applyFont="1" applyBorder="1" applyAlignment="1">
      <alignment wrapText="1"/>
    </xf>
    <xf numFmtId="0" fontId="1" fillId="2" borderId="1" xfId="1" applyFont="1" applyBorder="1" applyAlignment="1">
      <alignment wrapText="1"/>
    </xf>
    <xf numFmtId="0" fontId="2" fillId="2" borderId="1" xfId="1" applyFont="1" applyBorder="1" applyAlignment="1">
      <alignment wrapText="1"/>
    </xf>
    <xf numFmtId="0" fontId="1" fillId="2" borderId="1" xfId="1" applyBorder="1" applyAlignment="1">
      <alignment wrapText="1"/>
    </xf>
    <xf numFmtId="49" fontId="8" fillId="2" borderId="4" xfId="1" applyNumberFormat="1" applyFont="1" applyFill="1" applyBorder="1" applyAlignment="1">
      <alignment horizontal="left" vertical="top" wrapText="1"/>
    </xf>
    <xf numFmtId="49" fontId="8" fillId="2" borderId="4" xfId="1" applyNumberFormat="1" applyFont="1" applyFill="1" applyBorder="1" applyAlignment="1">
      <alignment horizontal="center" vertical="top"/>
    </xf>
    <xf numFmtId="49" fontId="8" fillId="2" borderId="5" xfId="1" applyNumberFormat="1" applyFont="1" applyFill="1" applyBorder="1" applyAlignment="1">
      <alignment horizontal="center" vertical="top"/>
    </xf>
    <xf numFmtId="49" fontId="8" fillId="2" borderId="6" xfId="1" applyNumberFormat="1" applyFont="1" applyFill="1" applyBorder="1" applyAlignment="1">
      <alignment horizontal="center" vertical="top"/>
    </xf>
    <xf numFmtId="0" fontId="8" fillId="2" borderId="4" xfId="1" applyFont="1" applyBorder="1" applyAlignment="1">
      <alignment vertical="center" wrapText="1"/>
    </xf>
    <xf numFmtId="49" fontId="8" fillId="2" borderId="4" xfId="1" applyNumberFormat="1" applyFont="1" applyBorder="1" applyAlignment="1">
      <alignment horizontal="center" vertical="top"/>
    </xf>
    <xf numFmtId="49" fontId="8" fillId="2" borderId="5" xfId="1" applyNumberFormat="1" applyFont="1" applyBorder="1" applyAlignment="1">
      <alignment horizontal="center" vertical="top"/>
    </xf>
    <xf numFmtId="49" fontId="8" fillId="2" borderId="6" xfId="1" applyNumberFormat="1" applyFont="1" applyBorder="1" applyAlignment="1">
      <alignment horizontal="center" vertical="top"/>
    </xf>
    <xf numFmtId="165" fontId="12" fillId="2" borderId="4" xfId="1" applyNumberFormat="1" applyFont="1" applyBorder="1" applyAlignment="1">
      <alignment horizontal="center" vertical="center"/>
    </xf>
    <xf numFmtId="165" fontId="12" fillId="2" borderId="5" xfId="1" applyNumberFormat="1" applyFont="1" applyBorder="1" applyAlignment="1">
      <alignment horizontal="center" vertical="center"/>
    </xf>
    <xf numFmtId="165" fontId="12" fillId="2" borderId="6" xfId="1" applyNumberFormat="1" applyFont="1" applyBorder="1" applyAlignment="1">
      <alignment horizontal="center" vertical="center"/>
    </xf>
    <xf numFmtId="0" fontId="12" fillId="2" borderId="4" xfId="1" applyNumberFormat="1" applyFont="1" applyBorder="1" applyAlignment="1">
      <alignment horizontal="center" vertical="center"/>
    </xf>
    <xf numFmtId="0" fontId="8" fillId="2" borderId="5" xfId="1" applyFont="1" applyBorder="1" applyAlignment="1">
      <alignment vertical="center" wrapText="1"/>
    </xf>
    <xf numFmtId="0" fontId="8" fillId="2" borderId="6" xfId="1" applyFont="1" applyBorder="1" applyAlignment="1">
      <alignment vertical="center" wrapText="1"/>
    </xf>
    <xf numFmtId="49" fontId="8" fillId="2" borderId="3" xfId="1" applyNumberFormat="1" applyFont="1" applyBorder="1" applyAlignment="1">
      <alignment horizontal="center" vertical="top"/>
    </xf>
    <xf numFmtId="49" fontId="8" fillId="2" borderId="9" xfId="1" applyNumberFormat="1" applyFont="1" applyBorder="1" applyAlignment="1">
      <alignment horizontal="center" vertical="top"/>
    </xf>
    <xf numFmtId="49" fontId="8" fillId="2" borderId="10" xfId="1" applyNumberFormat="1" applyFont="1" applyBorder="1" applyAlignment="1">
      <alignment horizontal="center" vertical="top"/>
    </xf>
    <xf numFmtId="49" fontId="8" fillId="2" borderId="8" xfId="1" applyNumberFormat="1" applyFont="1" applyBorder="1" applyAlignment="1">
      <alignment horizontal="center" vertical="top"/>
    </xf>
    <xf numFmtId="49" fontId="8" fillId="2" borderId="2" xfId="1" applyNumberFormat="1" applyFont="1" applyBorder="1" applyAlignment="1">
      <alignment horizontal="center" vertical="top"/>
    </xf>
    <xf numFmtId="49" fontId="8" fillId="2" borderId="12" xfId="1" applyNumberFormat="1" applyFont="1" applyBorder="1" applyAlignment="1">
      <alignment horizontal="center" vertical="top"/>
    </xf>
    <xf numFmtId="0" fontId="8" fillId="2" borderId="3" xfId="1" applyFont="1" applyBorder="1" applyAlignment="1">
      <alignment wrapText="1"/>
    </xf>
    <xf numFmtId="0" fontId="1" fillId="2" borderId="10" xfId="1" applyBorder="1" applyAlignment="1">
      <alignment wrapText="1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10" xfId="1" applyNumberFormat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>
      <alignment horizontal="center" vertical="center"/>
    </xf>
    <xf numFmtId="0" fontId="8" fillId="2" borderId="3" xfId="1" applyNumberFormat="1" applyFont="1" applyBorder="1" applyAlignment="1">
      <alignment horizontal="center" vertical="center"/>
    </xf>
    <xf numFmtId="0" fontId="8" fillId="2" borderId="9" xfId="1" applyNumberFormat="1" applyFont="1" applyBorder="1" applyAlignment="1">
      <alignment horizontal="center" vertical="center"/>
    </xf>
    <xf numFmtId="0" fontId="8" fillId="2" borderId="10" xfId="1" applyNumberFormat="1" applyFont="1" applyBorder="1" applyAlignment="1">
      <alignment horizontal="center" vertical="center"/>
    </xf>
    <xf numFmtId="0" fontId="8" fillId="2" borderId="8" xfId="1" applyNumberFormat="1" applyFont="1" applyBorder="1" applyAlignment="1">
      <alignment horizontal="center" vertical="center"/>
    </xf>
    <xf numFmtId="0" fontId="8" fillId="2" borderId="2" xfId="1" applyNumberFormat="1" applyFont="1" applyBorder="1" applyAlignment="1">
      <alignment horizontal="center" vertical="center"/>
    </xf>
    <xf numFmtId="0" fontId="8" fillId="2" borderId="12" xfId="1" applyNumberFormat="1" applyFont="1" applyBorder="1" applyAlignment="1">
      <alignment horizontal="center" vertical="center"/>
    </xf>
    <xf numFmtId="0" fontId="12" fillId="2" borderId="4" xfId="1" applyNumberFormat="1" applyFont="1" applyFill="1" applyBorder="1" applyAlignment="1">
      <alignment horizontal="center" vertical="center"/>
    </xf>
    <xf numFmtId="0" fontId="8" fillId="2" borderId="8" xfId="1" applyFont="1" applyBorder="1" applyAlignment="1">
      <alignment vertical="center" wrapText="1"/>
    </xf>
    <xf numFmtId="0" fontId="1" fillId="2" borderId="2" xfId="1" applyBorder="1" applyAlignment="1">
      <alignment wrapText="1"/>
    </xf>
    <xf numFmtId="0" fontId="1" fillId="2" borderId="12" xfId="1" applyBorder="1" applyAlignment="1">
      <alignment wrapText="1"/>
    </xf>
    <xf numFmtId="4" fontId="12" fillId="2" borderId="5" xfId="1" applyNumberFormat="1" applyFont="1" applyBorder="1" applyAlignment="1">
      <alignment horizontal="center" vertical="center"/>
    </xf>
    <xf numFmtId="4" fontId="12" fillId="2" borderId="6" xfId="1" applyNumberFormat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5" xfId="1" applyFont="1" applyBorder="1" applyAlignment="1">
      <alignment horizontal="left" vertical="center" wrapText="1"/>
    </xf>
    <xf numFmtId="0" fontId="8" fillId="2" borderId="6" xfId="1" applyFont="1" applyBorder="1" applyAlignment="1">
      <alignment horizontal="left" vertical="center" wrapText="1"/>
    </xf>
    <xf numFmtId="0" fontId="8" fillId="2" borderId="5" xfId="1" applyFont="1" applyBorder="1" applyAlignment="1">
      <alignment horizontal="center" vertical="center" wrapText="1"/>
    </xf>
    <xf numFmtId="0" fontId="8" fillId="2" borderId="6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8" fillId="2" borderId="7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/>
    </xf>
    <xf numFmtId="0" fontId="8" fillId="3" borderId="5" xfId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left" vertical="center" wrapText="1"/>
    </xf>
    <xf numFmtId="0" fontId="1" fillId="3" borderId="5" xfId="1" applyFill="1" applyBorder="1" applyAlignment="1">
      <alignment horizontal="left" vertical="center" wrapText="1"/>
    </xf>
    <xf numFmtId="0" fontId="1" fillId="3" borderId="6" xfId="1" applyFill="1" applyBorder="1" applyAlignment="1">
      <alignment horizontal="left" vertical="center" wrapText="1"/>
    </xf>
    <xf numFmtId="4" fontId="12" fillId="3" borderId="4" xfId="1" applyNumberFormat="1" applyFont="1" applyFill="1" applyBorder="1" applyAlignment="1">
      <alignment horizontal="center" vertical="center"/>
    </xf>
    <xf numFmtId="0" fontId="12" fillId="3" borderId="5" xfId="1" applyNumberFormat="1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center" vertical="center"/>
    </xf>
    <xf numFmtId="4" fontId="12" fillId="3" borderId="5" xfId="1" applyNumberFormat="1" applyFont="1" applyFill="1" applyBorder="1" applyAlignment="1">
      <alignment horizontal="center" vertical="center"/>
    </xf>
    <xf numFmtId="4" fontId="12" fillId="3" borderId="6" xfId="1" applyNumberFormat="1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center" vertical="center"/>
    </xf>
    <xf numFmtId="49" fontId="8" fillId="3" borderId="5" xfId="1" applyNumberFormat="1" applyFont="1" applyFill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0" fontId="8" fillId="3" borderId="5" xfId="1" applyNumberFormat="1" applyFont="1" applyFill="1" applyBorder="1" applyAlignment="1">
      <alignment horizontal="left" vertical="center" wrapText="1"/>
    </xf>
    <xf numFmtId="0" fontId="8" fillId="3" borderId="6" xfId="1" applyNumberFormat="1" applyFont="1" applyFill="1" applyBorder="1" applyAlignment="1">
      <alignment horizontal="left" vertical="center" wrapText="1"/>
    </xf>
    <xf numFmtId="0" fontId="12" fillId="3" borderId="4" xfId="1" applyNumberFormat="1" applyFont="1" applyFill="1" applyBorder="1" applyAlignment="1">
      <alignment horizontal="center" vertical="center"/>
    </xf>
    <xf numFmtId="4" fontId="8" fillId="3" borderId="4" xfId="1" applyNumberFormat="1" applyFont="1" applyFill="1" applyBorder="1" applyAlignment="1">
      <alignment horizontal="center" vertical="center"/>
    </xf>
    <xf numFmtId="4" fontId="8" fillId="3" borderId="5" xfId="1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top"/>
    </xf>
    <xf numFmtId="0" fontId="8" fillId="3" borderId="5" xfId="1" applyFont="1" applyFill="1" applyBorder="1" applyAlignment="1">
      <alignment horizontal="center" vertical="top"/>
    </xf>
    <xf numFmtId="0" fontId="8" fillId="3" borderId="6" xfId="1" applyFont="1" applyFill="1" applyBorder="1" applyAlignment="1">
      <alignment horizontal="center" vertical="top"/>
    </xf>
    <xf numFmtId="0" fontId="8" fillId="3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left" vertical="center" wrapText="1"/>
    </xf>
    <xf numFmtId="0" fontId="8" fillId="2" borderId="6" xfId="1" applyNumberFormat="1" applyFont="1" applyFill="1" applyBorder="1" applyAlignment="1">
      <alignment horizontal="left" vertical="center" wrapText="1"/>
    </xf>
    <xf numFmtId="0" fontId="8" fillId="2" borderId="5" xfId="1" applyNumberFormat="1" applyFont="1" applyBorder="1" applyAlignment="1">
      <alignment horizontal="left" vertical="center" wrapText="1"/>
    </xf>
    <xf numFmtId="0" fontId="8" fillId="2" borderId="6" xfId="1" applyNumberFormat="1" applyFont="1" applyBorder="1" applyAlignment="1">
      <alignment horizontal="left" vertical="center" wrapText="1"/>
    </xf>
    <xf numFmtId="4" fontId="1" fillId="2" borderId="5" xfId="1" applyNumberFormat="1" applyBorder="1" applyAlignment="1">
      <alignment horizontal="center" vertical="center"/>
    </xf>
    <xf numFmtId="0" fontId="11" fillId="2" borderId="5" xfId="1" applyFont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4" fontId="11" fillId="2" borderId="5" xfId="1" applyNumberFormat="1" applyFont="1" applyBorder="1" applyAlignment="1">
      <alignment horizontal="center" vertical="center"/>
    </xf>
    <xf numFmtId="0" fontId="18" fillId="2" borderId="3" xfId="1" applyFont="1" applyBorder="1" applyAlignment="1">
      <alignment horizontal="center" vertical="center" wrapText="1"/>
    </xf>
    <xf numFmtId="0" fontId="18" fillId="2" borderId="9" xfId="1" applyFont="1" applyBorder="1" applyAlignment="1">
      <alignment horizontal="center" vertical="center" wrapText="1"/>
    </xf>
    <xf numFmtId="0" fontId="18" fillId="2" borderId="10" xfId="1" applyFont="1" applyBorder="1" applyAlignment="1">
      <alignment horizontal="center" vertical="center" wrapText="1"/>
    </xf>
    <xf numFmtId="0" fontId="18" fillId="2" borderId="8" xfId="1" applyFont="1" applyBorder="1" applyAlignment="1">
      <alignment horizontal="center" vertical="center" wrapText="1"/>
    </xf>
    <xf numFmtId="0" fontId="18" fillId="2" borderId="2" xfId="1" applyFont="1" applyBorder="1" applyAlignment="1">
      <alignment horizontal="center" vertical="center" wrapText="1"/>
    </xf>
    <xf numFmtId="0" fontId="18" fillId="2" borderId="12" xfId="1" applyFont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8" fillId="2" borderId="4" xfId="1" applyNumberFormat="1" applyFont="1" applyBorder="1" applyAlignment="1">
      <alignment horizontal="center" vertical="center" wrapText="1"/>
    </xf>
    <xf numFmtId="49" fontId="8" fillId="2" borderId="4" xfId="1" applyNumberFormat="1" applyFont="1" applyBorder="1" applyAlignment="1">
      <alignment horizontal="center" vertical="center" wrapText="1"/>
    </xf>
    <xf numFmtId="0" fontId="8" fillId="2" borderId="4" xfId="1" applyNumberFormat="1" applyFont="1" applyBorder="1" applyAlignment="1">
      <alignment horizontal="center" vertical="top" wrapText="1"/>
    </xf>
    <xf numFmtId="4" fontId="12" fillId="2" borderId="4" xfId="1" applyNumberFormat="1" applyFont="1" applyFill="1" applyBorder="1" applyAlignment="1">
      <alignment horizontal="center" vertical="center" wrapText="1"/>
    </xf>
    <xf numFmtId="0" fontId="11" fillId="2" borderId="6" xfId="1" applyFont="1" applyBorder="1" applyAlignment="1">
      <alignment horizontal="center" vertical="center" wrapText="1"/>
    </xf>
    <xf numFmtId="0" fontId="9" fillId="2" borderId="5" xfId="1" applyNumberFormat="1" applyFont="1" applyBorder="1" applyAlignment="1">
      <alignment horizontal="left" vertical="center" wrapText="1"/>
    </xf>
    <xf numFmtId="0" fontId="8" fillId="2" borderId="4" xfId="1" applyNumberFormat="1" applyFont="1" applyBorder="1" applyAlignment="1">
      <alignment horizontal="left" vertical="center" wrapText="1"/>
    </xf>
    <xf numFmtId="0" fontId="12" fillId="2" borderId="4" xfId="1" applyNumberFormat="1" applyFont="1" applyBorder="1" applyAlignment="1">
      <alignment horizontal="center" vertical="center" wrapText="1"/>
    </xf>
    <xf numFmtId="0" fontId="8" fillId="2" borderId="5" xfId="1" applyNumberFormat="1" applyFont="1" applyBorder="1" applyAlignment="1">
      <alignment horizontal="center" vertical="top"/>
    </xf>
    <xf numFmtId="0" fontId="8" fillId="2" borderId="6" xfId="1" applyNumberFormat="1" applyFont="1" applyBorder="1" applyAlignment="1">
      <alignment horizontal="center" vertical="top"/>
    </xf>
    <xf numFmtId="0" fontId="8" fillId="2" borderId="4" xfId="1" applyNumberFormat="1" applyFont="1" applyBorder="1" applyAlignment="1">
      <alignment horizontal="center" vertical="top"/>
    </xf>
    <xf numFmtId="0" fontId="8" fillId="2" borderId="4" xfId="1" applyNumberFormat="1" applyFont="1" applyFill="1" applyBorder="1" applyAlignment="1">
      <alignment horizontal="center" vertical="top"/>
    </xf>
    <xf numFmtId="0" fontId="8" fillId="2" borderId="5" xfId="1" applyNumberFormat="1" applyFont="1" applyFill="1" applyBorder="1" applyAlignment="1">
      <alignment horizontal="center" vertical="top"/>
    </xf>
    <xf numFmtId="0" fontId="8" fillId="2" borderId="6" xfId="1" applyNumberFormat="1" applyFont="1" applyFill="1" applyBorder="1" applyAlignment="1">
      <alignment horizontal="center" vertical="top"/>
    </xf>
    <xf numFmtId="4" fontId="8" fillId="2" borderId="4" xfId="1" applyNumberFormat="1" applyFont="1" applyFill="1" applyBorder="1" applyAlignment="1">
      <alignment horizontal="center" vertical="center" wrapText="1"/>
    </xf>
    <xf numFmtId="4" fontId="1" fillId="2" borderId="6" xfId="1" applyNumberFormat="1" applyBorder="1" applyAlignment="1">
      <alignment horizontal="center" vertical="center" wrapText="1"/>
    </xf>
    <xf numFmtId="0" fontId="8" fillId="2" borderId="5" xfId="1" applyNumberFormat="1" applyFont="1" applyBorder="1" applyAlignment="1">
      <alignment horizontal="center" vertical="center" wrapText="1"/>
    </xf>
    <xf numFmtId="0" fontId="8" fillId="2" borderId="6" xfId="1" applyNumberFormat="1" applyFont="1" applyBorder="1" applyAlignment="1">
      <alignment horizontal="center" vertical="center" wrapText="1"/>
    </xf>
    <xf numFmtId="4" fontId="12" fillId="3" borderId="4" xfId="1" applyNumberFormat="1" applyFont="1" applyFill="1" applyBorder="1" applyAlignment="1">
      <alignment horizontal="center" vertical="center" wrapText="1"/>
    </xf>
    <xf numFmtId="4" fontId="11" fillId="2" borderId="5" xfId="1" applyNumberFormat="1" applyFont="1" applyBorder="1" applyAlignment="1">
      <alignment horizontal="center" vertical="center" wrapText="1"/>
    </xf>
    <xf numFmtId="4" fontId="11" fillId="2" borderId="6" xfId="1" applyNumberFormat="1" applyFont="1" applyBorder="1" applyAlignment="1">
      <alignment horizontal="center" vertical="center" wrapText="1"/>
    </xf>
    <xf numFmtId="4" fontId="8" fillId="4" borderId="4" xfId="1" applyNumberFormat="1" applyFont="1" applyFill="1" applyBorder="1" applyAlignment="1">
      <alignment horizontal="center" vertical="center" wrapText="1"/>
    </xf>
    <xf numFmtId="4" fontId="1" fillId="4" borderId="5" xfId="1" applyNumberFormat="1" applyFill="1" applyBorder="1" applyAlignment="1">
      <alignment horizontal="center" vertical="center" wrapText="1"/>
    </xf>
    <xf numFmtId="4" fontId="1" fillId="4" borderId="6" xfId="1" applyNumberFormat="1" applyFill="1" applyBorder="1" applyAlignment="1">
      <alignment horizontal="center" vertical="center" wrapText="1"/>
    </xf>
    <xf numFmtId="4" fontId="8" fillId="3" borderId="4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Border="1" applyAlignment="1">
      <alignment horizontal="center" vertical="center" wrapText="1"/>
    </xf>
    <xf numFmtId="0" fontId="8" fillId="2" borderId="9" xfId="1" applyNumberFormat="1" applyFont="1" applyBorder="1" applyAlignment="1">
      <alignment horizontal="center" vertical="center" wrapText="1"/>
    </xf>
    <xf numFmtId="0" fontId="8" fillId="2" borderId="10" xfId="1" applyNumberFormat="1" applyFont="1" applyBorder="1" applyAlignment="1">
      <alignment horizontal="center" vertical="center" wrapText="1"/>
    </xf>
    <xf numFmtId="0" fontId="8" fillId="2" borderId="8" xfId="1" applyNumberFormat="1" applyFont="1" applyBorder="1" applyAlignment="1">
      <alignment horizontal="center" vertical="center" wrapText="1"/>
    </xf>
    <xf numFmtId="0" fontId="8" fillId="2" borderId="2" xfId="1" applyNumberFormat="1" applyFont="1" applyBorder="1" applyAlignment="1">
      <alignment horizontal="center" vertical="center" wrapText="1"/>
    </xf>
    <xf numFmtId="0" fontId="8" fillId="2" borderId="12" xfId="1" applyNumberFormat="1" applyFont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9" xfId="1" applyNumberFormat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19" fillId="2" borderId="1" xfId="4"/>
    <xf numFmtId="0" fontId="20" fillId="2" borderId="9" xfId="4" applyNumberFormat="1" applyFont="1" applyFill="1" applyBorder="1" applyAlignment="1">
      <alignment horizontal="left"/>
    </xf>
    <xf numFmtId="0" fontId="21" fillId="2" borderId="1" xfId="4" applyNumberFormat="1" applyFont="1" applyFill="1" applyBorder="1" applyAlignment="1">
      <alignment horizontal="left"/>
    </xf>
    <xf numFmtId="0" fontId="22" fillId="2" borderId="1" xfId="4" applyNumberFormat="1" applyFont="1" applyFill="1" applyBorder="1" applyAlignment="1">
      <alignment horizontal="left"/>
    </xf>
    <xf numFmtId="4" fontId="20" fillId="2" borderId="14" xfId="4" applyNumberFormat="1" applyFont="1" applyFill="1" applyBorder="1" applyAlignment="1">
      <alignment horizontal="right"/>
    </xf>
    <xf numFmtId="4" fontId="20" fillId="2" borderId="4" xfId="4" applyNumberFormat="1" applyFont="1" applyFill="1" applyBorder="1" applyAlignment="1">
      <alignment horizontal="right"/>
    </xf>
    <xf numFmtId="49" fontId="20" fillId="2" borderId="4" xfId="4" applyNumberFormat="1" applyFont="1" applyFill="1" applyBorder="1" applyAlignment="1">
      <alignment horizontal="center" wrapText="1"/>
    </xf>
    <xf numFmtId="49" fontId="23" fillId="2" borderId="4" xfId="4" applyNumberFormat="1" applyFont="1" applyFill="1" applyBorder="1" applyAlignment="1">
      <alignment horizontal="center"/>
    </xf>
    <xf numFmtId="49" fontId="23" fillId="2" borderId="15" xfId="4" applyNumberFormat="1" applyFont="1" applyFill="1" applyBorder="1" applyAlignment="1">
      <alignment horizontal="center"/>
    </xf>
    <xf numFmtId="0" fontId="23" fillId="2" borderId="4" xfId="4" applyNumberFormat="1" applyFont="1" applyFill="1" applyBorder="1" applyAlignment="1">
      <alignment horizontal="left" wrapText="1"/>
    </xf>
    <xf numFmtId="4" fontId="20" fillId="2" borderId="4" xfId="4" applyNumberFormat="1" applyFont="1" applyFill="1" applyBorder="1" applyAlignment="1">
      <alignment horizontal="right" wrapText="1"/>
    </xf>
    <xf numFmtId="49" fontId="20" fillId="2" borderId="15" xfId="4" applyNumberFormat="1" applyFont="1" applyFill="1" applyBorder="1" applyAlignment="1">
      <alignment horizontal="center" wrapText="1"/>
    </xf>
    <xf numFmtId="49" fontId="20" fillId="2" borderId="4" xfId="4" applyNumberFormat="1" applyFont="1" applyFill="1" applyBorder="1" applyAlignment="1">
      <alignment horizontal="left" wrapText="1" indent="2"/>
    </xf>
    <xf numFmtId="49" fontId="20" fillId="2" borderId="4" xfId="4" applyNumberFormat="1" applyFont="1" applyFill="1" applyBorder="1" applyAlignment="1">
      <alignment horizontal="center"/>
    </xf>
    <xf numFmtId="49" fontId="20" fillId="2" borderId="15" xfId="4" applyNumberFormat="1" applyFont="1" applyFill="1" applyBorder="1" applyAlignment="1">
      <alignment horizontal="center"/>
    </xf>
    <xf numFmtId="0" fontId="20" fillId="2" borderId="4" xfId="4" applyNumberFormat="1" applyFont="1" applyFill="1" applyBorder="1" applyAlignment="1">
      <alignment horizontal="left" wrapText="1"/>
    </xf>
    <xf numFmtId="4" fontId="20" fillId="2" borderId="16" xfId="4" applyNumberFormat="1" applyFont="1" applyFill="1" applyBorder="1" applyAlignment="1">
      <alignment horizontal="right"/>
    </xf>
    <xf numFmtId="4" fontId="20" fillId="2" borderId="17" xfId="4" applyNumberFormat="1" applyFont="1" applyFill="1" applyBorder="1" applyAlignment="1">
      <alignment horizontal="right"/>
    </xf>
    <xf numFmtId="49" fontId="20" fillId="2" borderId="17" xfId="4" applyNumberFormat="1" applyFont="1" applyFill="1" applyBorder="1" applyAlignment="1">
      <alignment horizontal="center"/>
    </xf>
    <xf numFmtId="49" fontId="20" fillId="2" borderId="18" xfId="4" applyNumberFormat="1" applyFont="1" applyFill="1" applyBorder="1" applyAlignment="1">
      <alignment horizontal="center"/>
    </xf>
    <xf numFmtId="49" fontId="20" fillId="2" borderId="19" xfId="4" applyNumberFormat="1" applyFont="1" applyFill="1" applyBorder="1" applyAlignment="1">
      <alignment horizontal="center" vertical="top"/>
    </xf>
    <xf numFmtId="49" fontId="20" fillId="2" borderId="3" xfId="4" applyNumberFormat="1" applyFont="1" applyFill="1" applyBorder="1" applyAlignment="1">
      <alignment horizontal="center" vertical="top"/>
    </xf>
    <xf numFmtId="49" fontId="20" fillId="2" borderId="4" xfId="4" applyNumberFormat="1" applyFont="1" applyFill="1" applyBorder="1" applyAlignment="1">
      <alignment horizontal="center" vertical="top"/>
    </xf>
    <xf numFmtId="0" fontId="20" fillId="2" borderId="20" xfId="4" applyNumberFormat="1" applyFont="1" applyFill="1" applyBorder="1" applyAlignment="1">
      <alignment horizontal="center" vertical="center" wrapText="1"/>
    </xf>
    <xf numFmtId="0" fontId="20" fillId="2" borderId="8" xfId="4" applyNumberFormat="1" applyFont="1" applyFill="1" applyBorder="1" applyAlignment="1">
      <alignment horizontal="center" vertical="top" wrapText="1"/>
    </xf>
    <xf numFmtId="0" fontId="20" fillId="2" borderId="8" xfId="4" applyNumberFormat="1" applyFont="1" applyFill="1" applyBorder="1" applyAlignment="1">
      <alignment horizontal="center" vertical="center" wrapText="1"/>
    </xf>
    <xf numFmtId="0" fontId="20" fillId="2" borderId="8" xfId="4" applyNumberFormat="1" applyFont="1" applyFill="1" applyBorder="1" applyAlignment="1">
      <alignment horizontal="center" vertical="center"/>
    </xf>
    <xf numFmtId="0" fontId="20" fillId="2" borderId="19" xfId="4" applyNumberFormat="1" applyFont="1" applyFill="1" applyBorder="1" applyAlignment="1">
      <alignment horizontal="center" vertical="center" wrapText="1"/>
    </xf>
    <xf numFmtId="0" fontId="20" fillId="2" borderId="3" xfId="4" applyNumberFormat="1" applyFont="1" applyFill="1" applyBorder="1" applyAlignment="1">
      <alignment horizontal="center"/>
    </xf>
    <xf numFmtId="0" fontId="20" fillId="2" borderId="7" xfId="4" applyNumberFormat="1" applyFont="1" applyFill="1" applyBorder="1" applyAlignment="1">
      <alignment horizontal="center" vertical="center" wrapText="1"/>
    </xf>
    <xf numFmtId="0" fontId="20" fillId="2" borderId="7" xfId="4" applyNumberFormat="1" applyFont="1" applyFill="1" applyBorder="1" applyAlignment="1">
      <alignment horizontal="center" vertical="center"/>
    </xf>
    <xf numFmtId="0" fontId="20" fillId="2" borderId="6" xfId="4" applyNumberFormat="1" applyFont="1" applyFill="1" applyBorder="1" applyAlignment="1">
      <alignment horizontal="center" vertical="center"/>
    </xf>
    <xf numFmtId="0" fontId="20" fillId="2" borderId="5" xfId="4" applyNumberFormat="1" applyFont="1" applyFill="1" applyBorder="1" applyAlignment="1">
      <alignment horizontal="center" vertical="center"/>
    </xf>
    <xf numFmtId="0" fontId="20" fillId="2" borderId="4" xfId="4" applyNumberFormat="1" applyFont="1" applyFill="1" applyBorder="1" applyAlignment="1">
      <alignment horizontal="center" vertical="center"/>
    </xf>
    <xf numFmtId="0" fontId="20" fillId="2" borderId="3" xfId="4" applyNumberFormat="1" applyFont="1" applyFill="1" applyBorder="1" applyAlignment="1">
      <alignment horizontal="center" vertical="center" wrapText="1"/>
    </xf>
    <xf numFmtId="0" fontId="20" fillId="2" borderId="3" xfId="4" applyNumberFormat="1" applyFont="1" applyFill="1" applyBorder="1" applyAlignment="1">
      <alignment horizontal="center" vertical="center"/>
    </xf>
    <xf numFmtId="0" fontId="23" fillId="2" borderId="1" xfId="4" applyNumberFormat="1" applyFont="1" applyFill="1" applyBorder="1" applyAlignment="1">
      <alignment horizontal="center"/>
    </xf>
    <xf numFmtId="49" fontId="20" fillId="2" borderId="21" xfId="4" applyNumberFormat="1" applyFont="1" applyFill="1" applyBorder="1" applyAlignment="1">
      <alignment horizontal="center"/>
    </xf>
    <xf numFmtId="0" fontId="20" fillId="2" borderId="1" xfId="4" applyNumberFormat="1" applyFont="1" applyFill="1" applyBorder="1" applyAlignment="1">
      <alignment horizontal="right"/>
    </xf>
    <xf numFmtId="0" fontId="20" fillId="2" borderId="1" xfId="4" applyNumberFormat="1" applyFont="1" applyFill="1" applyBorder="1" applyAlignment="1">
      <alignment horizontal="left"/>
    </xf>
    <xf numFmtId="49" fontId="20" fillId="2" borderId="22" xfId="4" applyNumberFormat="1" applyFont="1" applyFill="1" applyBorder="1" applyAlignment="1">
      <alignment horizontal="center"/>
    </xf>
    <xf numFmtId="49" fontId="20" fillId="2" borderId="2" xfId="4" applyNumberFormat="1" applyFont="1" applyFill="1" applyBorder="1" applyAlignment="1">
      <alignment horizontal="left" wrapText="1"/>
    </xf>
    <xf numFmtId="49" fontId="20" fillId="2" borderId="23" xfId="4" applyNumberFormat="1" applyFont="1" applyFill="1" applyBorder="1" applyAlignment="1">
      <alignment horizontal="center"/>
    </xf>
    <xf numFmtId="49" fontId="20" fillId="2" borderId="1" xfId="4" applyNumberFormat="1" applyFont="1" applyFill="1" applyBorder="1" applyAlignment="1">
      <alignment horizontal="center" wrapText="1"/>
    </xf>
    <xf numFmtId="0" fontId="20" fillId="2" borderId="24" xfId="4" applyNumberFormat="1" applyFont="1" applyFill="1" applyBorder="1" applyAlignment="1">
      <alignment horizontal="center" vertical="center"/>
    </xf>
    <xf numFmtId="0" fontId="20" fillId="2" borderId="19" xfId="4" applyNumberFormat="1" applyFont="1" applyFill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/>
    </xf>
    <xf numFmtId="0" fontId="24" fillId="2" borderId="1" xfId="4" applyNumberFormat="1" applyFont="1" applyFill="1" applyBorder="1" applyAlignment="1"/>
    <xf numFmtId="49" fontId="25" fillId="2" borderId="1" xfId="4" applyNumberFormat="1" applyFont="1" applyFill="1" applyBorder="1" applyAlignment="1">
      <alignment horizontal="left"/>
    </xf>
    <xf numFmtId="0" fontId="26" fillId="2" borderId="1" xfId="4" applyNumberFormat="1" applyFont="1" applyFill="1" applyBorder="1" applyAlignment="1">
      <alignment vertical="top" wrapText="1"/>
    </xf>
    <xf numFmtId="0" fontId="26" fillId="2" borderId="1" xfId="4" applyNumberFormat="1" applyFont="1" applyFill="1" applyBorder="1" applyAlignment="1">
      <alignment horizontal="left" vertical="top" wrapText="1"/>
    </xf>
    <xf numFmtId="0" fontId="25" fillId="2" borderId="1" xfId="4" applyNumberFormat="1" applyFont="1" applyFill="1" applyBorder="1" applyAlignment="1">
      <alignment horizontal="left" wrapText="1"/>
    </xf>
    <xf numFmtId="0" fontId="26" fillId="2" borderId="9" xfId="4" applyNumberFormat="1" applyFont="1" applyFill="1" applyBorder="1" applyAlignment="1">
      <alignment horizontal="center" vertical="top" wrapText="1"/>
    </xf>
    <xf numFmtId="49" fontId="25" fillId="2" borderId="2" xfId="4" applyNumberFormat="1" applyFont="1" applyFill="1" applyBorder="1" applyAlignment="1">
      <alignment horizontal="center" wrapText="1"/>
    </xf>
    <xf numFmtId="0" fontId="25" fillId="2" borderId="2" xfId="4" applyNumberFormat="1" applyFont="1" applyFill="1" applyBorder="1" applyAlignment="1">
      <alignment horizontal="center" wrapText="1"/>
    </xf>
    <xf numFmtId="0" fontId="25" fillId="2" borderId="1" xfId="4" applyNumberFormat="1" applyFont="1" applyFill="1" applyBorder="1" applyAlignment="1">
      <alignment horizontal="center" wrapText="1"/>
    </xf>
    <xf numFmtId="0" fontId="20" fillId="2" borderId="25" xfId="4" applyNumberFormat="1" applyFont="1" applyFill="1" applyBorder="1" applyAlignment="1">
      <alignment horizontal="left"/>
    </xf>
    <xf numFmtId="0" fontId="20" fillId="2" borderId="26" xfId="4" applyNumberFormat="1" applyFont="1" applyFill="1" applyBorder="1" applyAlignment="1">
      <alignment horizontal="left"/>
    </xf>
    <xf numFmtId="0" fontId="20" fillId="2" borderId="27" xfId="4" applyNumberFormat="1" applyFont="1" applyFill="1" applyBorder="1" applyAlignment="1">
      <alignment horizontal="left"/>
    </xf>
    <xf numFmtId="0" fontId="20" fillId="2" borderId="28" xfId="4" applyNumberFormat="1" applyFont="1" applyFill="1" applyBorder="1" applyAlignment="1">
      <alignment horizontal="left"/>
    </xf>
    <xf numFmtId="49" fontId="20" fillId="2" borderId="2" xfId="4" applyNumberFormat="1" applyFont="1" applyFill="1" applyBorder="1" applyAlignment="1">
      <alignment horizontal="left"/>
    </xf>
    <xf numFmtId="0" fontId="20" fillId="2" borderId="1" xfId="4" applyNumberFormat="1" applyFont="1" applyFill="1" applyBorder="1" applyAlignment="1">
      <alignment horizontal="right"/>
    </xf>
    <xf numFmtId="49" fontId="20" fillId="2" borderId="2" xfId="4" applyNumberFormat="1" applyFont="1" applyFill="1" applyBorder="1" applyAlignment="1">
      <alignment horizontal="center"/>
    </xf>
    <xf numFmtId="0" fontId="20" fillId="2" borderId="1" xfId="4" applyNumberFormat="1" applyFont="1" applyFill="1" applyBorder="1" applyAlignment="1">
      <alignment horizontal="left"/>
    </xf>
    <xf numFmtId="0" fontId="20" fillId="2" borderId="29" xfId="4" applyNumberFormat="1" applyFont="1" applyFill="1" applyBorder="1" applyAlignment="1">
      <alignment horizontal="right"/>
    </xf>
    <xf numFmtId="0" fontId="20" fillId="2" borderId="29" xfId="4" applyNumberFormat="1" applyFont="1" applyFill="1" applyBorder="1" applyAlignment="1">
      <alignment horizontal="left"/>
    </xf>
    <xf numFmtId="0" fontId="26" fillId="2" borderId="30" xfId="4" applyNumberFormat="1" applyFont="1" applyFill="1" applyBorder="1" applyAlignment="1">
      <alignment horizontal="center" vertical="top"/>
    </xf>
    <xf numFmtId="0" fontId="26" fillId="2" borderId="9" xfId="4" applyNumberFormat="1" applyFont="1" applyFill="1" applyBorder="1" applyAlignment="1">
      <alignment horizontal="center" vertical="top"/>
    </xf>
    <xf numFmtId="0" fontId="26" fillId="2" borderId="31" xfId="4" applyNumberFormat="1" applyFont="1" applyFill="1" applyBorder="1" applyAlignment="1">
      <alignment horizontal="center" vertical="top"/>
    </xf>
    <xf numFmtId="0" fontId="20" fillId="2" borderId="32" xfId="4" applyNumberFormat="1" applyFont="1" applyFill="1" applyBorder="1" applyAlignment="1">
      <alignment horizontal="center"/>
    </xf>
    <xf numFmtId="0" fontId="20" fillId="2" borderId="2" xfId="4" applyNumberFormat="1" applyFont="1" applyFill="1" applyBorder="1" applyAlignment="1">
      <alignment horizontal="center"/>
    </xf>
    <xf numFmtId="0" fontId="20" fillId="2" borderId="33" xfId="4" applyNumberFormat="1" applyFont="1" applyFill="1" applyBorder="1" applyAlignment="1">
      <alignment horizontal="center"/>
    </xf>
    <xf numFmtId="0" fontId="26" fillId="2" borderId="28" xfId="4" applyNumberFormat="1" applyFont="1" applyFill="1" applyBorder="1" applyAlignment="1">
      <alignment horizontal="center" vertical="top"/>
    </xf>
    <xf numFmtId="0" fontId="26" fillId="2" borderId="1" xfId="4" applyNumberFormat="1" applyFont="1" applyFill="1" applyBorder="1" applyAlignment="1">
      <alignment horizontal="center" vertical="top"/>
    </xf>
    <xf numFmtId="0" fontId="26" fillId="2" borderId="29" xfId="4" applyNumberFormat="1" applyFont="1" applyFill="1" applyBorder="1" applyAlignment="1">
      <alignment horizontal="center" vertical="top"/>
    </xf>
    <xf numFmtId="0" fontId="20" fillId="2" borderId="34" xfId="4" applyNumberFormat="1" applyFont="1" applyFill="1" applyBorder="1" applyAlignment="1">
      <alignment horizontal="left"/>
    </xf>
    <xf numFmtId="0" fontId="20" fillId="2" borderId="35" xfId="4" applyNumberFormat="1" applyFont="1" applyFill="1" applyBorder="1" applyAlignment="1">
      <alignment horizontal="left"/>
    </xf>
    <xf numFmtId="0" fontId="27" fillId="2" borderId="2" xfId="4" applyNumberFormat="1" applyFont="1" applyFill="1" applyBorder="1" applyAlignment="1"/>
    <xf numFmtId="0" fontId="20" fillId="2" borderId="2" xfId="4" applyNumberFormat="1" applyFont="1" applyFill="1" applyBorder="1" applyAlignment="1">
      <alignment horizontal="right"/>
    </xf>
    <xf numFmtId="49" fontId="23" fillId="2" borderId="36" xfId="4" applyNumberFormat="1" applyFont="1" applyFill="1" applyBorder="1" applyAlignment="1">
      <alignment horizontal="center"/>
    </xf>
    <xf numFmtId="49" fontId="23" fillId="2" borderId="37" xfId="4" applyNumberFormat="1" applyFont="1" applyFill="1" applyBorder="1" applyAlignment="1">
      <alignment horizontal="center"/>
    </xf>
    <xf numFmtId="49" fontId="23" fillId="2" borderId="18" xfId="4" applyNumberFormat="1" applyFont="1" applyFill="1" applyBorder="1" applyAlignment="1">
      <alignment horizontal="center"/>
    </xf>
    <xf numFmtId="0" fontId="23" fillId="2" borderId="5" xfId="4" applyNumberFormat="1" applyFont="1" applyFill="1" applyBorder="1" applyAlignment="1">
      <alignment horizontal="left"/>
    </xf>
    <xf numFmtId="0" fontId="23" fillId="2" borderId="4" xfId="4" applyNumberFormat="1" applyFont="1" applyFill="1" applyBorder="1" applyAlignment="1">
      <alignment horizontal="left"/>
    </xf>
    <xf numFmtId="49" fontId="23" fillId="2" borderId="6" xfId="4" applyNumberFormat="1" applyFont="1" applyFill="1" applyBorder="1" applyAlignment="1">
      <alignment horizontal="center"/>
    </xf>
    <xf numFmtId="49" fontId="23" fillId="2" borderId="5" xfId="4" applyNumberFormat="1" applyFont="1" applyFill="1" applyBorder="1" applyAlignment="1">
      <alignment horizontal="center"/>
    </xf>
    <xf numFmtId="49" fontId="23" fillId="2" borderId="4" xfId="4" applyNumberFormat="1" applyFont="1" applyFill="1" applyBorder="1" applyAlignment="1">
      <alignment horizontal="center"/>
    </xf>
    <xf numFmtId="49" fontId="20" fillId="2" borderId="6" xfId="4" applyNumberFormat="1" applyFont="1" applyFill="1" applyBorder="1" applyAlignment="1">
      <alignment horizontal="center"/>
    </xf>
    <xf numFmtId="49" fontId="20" fillId="2" borderId="5" xfId="4" applyNumberFormat="1" applyFont="1" applyFill="1" applyBorder="1" applyAlignment="1">
      <alignment horizontal="center"/>
    </xf>
    <xf numFmtId="49" fontId="20" fillId="2" borderId="15" xfId="4" applyNumberFormat="1" applyFont="1" applyFill="1" applyBorder="1" applyAlignment="1">
      <alignment horizontal="center"/>
    </xf>
    <xf numFmtId="0" fontId="20" fillId="2" borderId="5" xfId="4" applyNumberFormat="1" applyFont="1" applyFill="1" applyBorder="1" applyAlignment="1">
      <alignment horizontal="left" indent="1"/>
    </xf>
    <xf numFmtId="0" fontId="20" fillId="2" borderId="4" xfId="4" applyNumberFormat="1" applyFont="1" applyFill="1" applyBorder="1" applyAlignment="1">
      <alignment horizontal="left" wrapText="1" indent="1"/>
    </xf>
    <xf numFmtId="49" fontId="20" fillId="2" borderId="4" xfId="4" applyNumberFormat="1" applyFont="1" applyFill="1" applyBorder="1" applyAlignment="1">
      <alignment horizontal="center"/>
    </xf>
    <xf numFmtId="49" fontId="20" fillId="2" borderId="38" xfId="4" applyNumberFormat="1" applyFont="1" applyFill="1" applyBorder="1" applyAlignment="1">
      <alignment horizontal="center" vertical="top"/>
    </xf>
    <xf numFmtId="49" fontId="20" fillId="2" borderId="39" xfId="4" applyNumberFormat="1" applyFont="1" applyFill="1" applyBorder="1" applyAlignment="1">
      <alignment horizontal="center" vertical="top"/>
    </xf>
    <xf numFmtId="49" fontId="20" fillId="2" borderId="40" xfId="4" applyNumberFormat="1" applyFont="1" applyFill="1" applyBorder="1" applyAlignment="1">
      <alignment horizontal="center" vertical="top"/>
    </xf>
    <xf numFmtId="49" fontId="20" fillId="2" borderId="41" xfId="4" applyNumberFormat="1" applyFont="1" applyFill="1" applyBorder="1" applyAlignment="1">
      <alignment horizontal="center" vertical="top"/>
    </xf>
    <xf numFmtId="49" fontId="20" fillId="2" borderId="39" xfId="4" applyNumberFormat="1" applyFont="1" applyFill="1" applyBorder="1" applyAlignment="1">
      <alignment horizontal="center" vertical="top"/>
    </xf>
    <xf numFmtId="49" fontId="20" fillId="2" borderId="6" xfId="4" applyNumberFormat="1" applyFont="1" applyFill="1" applyBorder="1" applyAlignment="1">
      <alignment horizontal="center" vertical="top"/>
    </xf>
    <xf numFmtId="49" fontId="20" fillId="2" borderId="5" xfId="4" applyNumberFormat="1" applyFont="1" applyFill="1" applyBorder="1" applyAlignment="1">
      <alignment horizontal="center" vertical="top"/>
    </xf>
    <xf numFmtId="49" fontId="20" fillId="2" borderId="4" xfId="4" applyNumberFormat="1" applyFont="1" applyFill="1" applyBorder="1" applyAlignment="1">
      <alignment horizontal="center" vertical="top"/>
    </xf>
    <xf numFmtId="49" fontId="20" fillId="2" borderId="8" xfId="4" applyNumberFormat="1" applyFont="1" applyFill="1" applyBorder="1" applyAlignment="1">
      <alignment horizontal="center" vertical="top" wrapText="1"/>
    </xf>
    <xf numFmtId="0" fontId="20" fillId="2" borderId="12" xfId="4" applyNumberFormat="1" applyFont="1" applyFill="1" applyBorder="1" applyAlignment="1">
      <alignment horizontal="center" vertical="center" wrapText="1"/>
    </xf>
    <xf numFmtId="0" fontId="20" fillId="2" borderId="2" xfId="4" applyNumberFormat="1" applyFont="1" applyFill="1" applyBorder="1" applyAlignment="1">
      <alignment horizontal="center" vertical="center" wrapText="1"/>
    </xf>
    <xf numFmtId="0" fontId="20" fillId="2" borderId="12" xfId="4" applyNumberFormat="1" applyFont="1" applyFill="1" applyBorder="1" applyAlignment="1">
      <alignment horizontal="center" vertical="center"/>
    </xf>
    <xf numFmtId="0" fontId="20" fillId="2" borderId="2" xfId="4" applyNumberFormat="1" applyFont="1" applyFill="1" applyBorder="1" applyAlignment="1">
      <alignment horizontal="center" vertical="center"/>
    </xf>
    <xf numFmtId="49" fontId="20" fillId="2" borderId="3" xfId="4" applyNumberFormat="1" applyFont="1" applyFill="1" applyBorder="1" applyAlignment="1">
      <alignment horizontal="center"/>
    </xf>
    <xf numFmtId="0" fontId="20" fillId="2" borderId="11" xfId="4" applyNumberFormat="1" applyFont="1" applyFill="1" applyBorder="1" applyAlignment="1">
      <alignment horizontal="center" vertical="center" wrapText="1"/>
    </xf>
    <xf numFmtId="0" fontId="20" fillId="2" borderId="1" xfId="4" applyNumberFormat="1" applyFont="1" applyFill="1" applyBorder="1" applyAlignment="1">
      <alignment horizontal="center" vertical="center" wrapText="1"/>
    </xf>
    <xf numFmtId="0" fontId="20" fillId="2" borderId="11" xfId="4" applyNumberFormat="1" applyFont="1" applyFill="1" applyBorder="1" applyAlignment="1">
      <alignment horizontal="center" vertical="center"/>
    </xf>
    <xf numFmtId="0" fontId="20" fillId="2" borderId="1" xfId="4" applyNumberFormat="1" applyFont="1" applyFill="1" applyBorder="1" applyAlignment="1">
      <alignment horizontal="center" vertical="center"/>
    </xf>
    <xf numFmtId="0" fontId="20" fillId="2" borderId="10" xfId="4" applyNumberFormat="1" applyFont="1" applyFill="1" applyBorder="1" applyAlignment="1">
      <alignment horizontal="center" vertical="center" wrapText="1"/>
    </xf>
    <xf numFmtId="0" fontId="20" fillId="2" borderId="9" xfId="4" applyNumberFormat="1" applyFont="1" applyFill="1" applyBorder="1" applyAlignment="1">
      <alignment horizontal="center" vertical="center" wrapText="1"/>
    </xf>
    <xf numFmtId="0" fontId="20" fillId="2" borderId="10" xfId="4" applyNumberFormat="1" applyFont="1" applyFill="1" applyBorder="1" applyAlignment="1">
      <alignment horizontal="center" vertical="center"/>
    </xf>
    <xf numFmtId="0" fontId="20" fillId="2" borderId="9" xfId="4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4"/>
    <cellStyle name="Обычный 3 2" xfId="2"/>
    <cellStyle name="Обычный 4_стр.2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tabSelected="1" workbookViewId="0">
      <selection activeCell="O11" sqref="O11"/>
    </sheetView>
  </sheetViews>
  <sheetFormatPr defaultRowHeight="10.15" customHeight="1" x14ac:dyDescent="0.25"/>
  <cols>
    <col min="1" max="1" width="60.7109375" style="463" customWidth="1"/>
    <col min="2" max="2" width="8.7109375" style="463" customWidth="1"/>
    <col min="3" max="3" width="11.7109375" style="463" customWidth="1"/>
    <col min="4" max="4" width="10.7109375" style="463" customWidth="1"/>
    <col min="5" max="5" width="23.5703125" style="463" customWidth="1"/>
    <col min="6" max="6" width="16.7109375" style="463" customWidth="1"/>
    <col min="7" max="11" width="9.140625" style="463"/>
    <col min="12" max="15" width="12.7109375" style="463" customWidth="1"/>
    <col min="16" max="20" width="0.85546875" style="463" customWidth="1"/>
    <col min="21" max="16384" width="9.140625" style="463"/>
  </cols>
  <sheetData>
    <row r="1" spans="1:15" ht="15" x14ac:dyDescent="0.25"/>
    <row r="2" spans="1:15" ht="15" x14ac:dyDescent="0.25">
      <c r="A2" s="466" t="s">
        <v>354</v>
      </c>
      <c r="N2" s="518" t="s">
        <v>574</v>
      </c>
      <c r="O2" s="518"/>
    </row>
    <row r="3" spans="1:15" ht="22.5" customHeight="1" x14ac:dyDescent="0.25">
      <c r="A3" s="466" t="s">
        <v>348</v>
      </c>
      <c r="N3" s="517" t="s">
        <v>573</v>
      </c>
      <c r="O3" s="517"/>
    </row>
    <row r="4" spans="1:15" ht="21" customHeight="1" x14ac:dyDescent="0.25">
      <c r="A4" s="466" t="s">
        <v>347</v>
      </c>
      <c r="N4" s="515" t="s">
        <v>572</v>
      </c>
      <c r="O4" s="515"/>
    </row>
    <row r="5" spans="1:15" ht="15" x14ac:dyDescent="0.25">
      <c r="A5" s="465" t="s">
        <v>353</v>
      </c>
      <c r="N5" s="516" t="s">
        <v>571</v>
      </c>
      <c r="O5" s="516"/>
    </row>
    <row r="6" spans="1:15" ht="17.100000000000001" customHeight="1" x14ac:dyDescent="0.25">
      <c r="A6" s="465" t="s">
        <v>352</v>
      </c>
      <c r="N6" s="515" t="s">
        <v>570</v>
      </c>
      <c r="O6" s="515"/>
    </row>
    <row r="7" spans="1:15" ht="24.75" customHeight="1" x14ac:dyDescent="0.25">
      <c r="A7" s="465" t="s">
        <v>351</v>
      </c>
      <c r="N7" s="514" t="s">
        <v>569</v>
      </c>
      <c r="O7" s="514"/>
    </row>
    <row r="8" spans="1:15" ht="15" x14ac:dyDescent="0.25">
      <c r="A8" s="465" t="s">
        <v>350</v>
      </c>
      <c r="N8" s="513" t="s">
        <v>568</v>
      </c>
      <c r="O8" s="512" t="s">
        <v>567</v>
      </c>
    </row>
    <row r="9" spans="1:15" ht="15" x14ac:dyDescent="0.25">
      <c r="N9" s="511" t="s">
        <v>566</v>
      </c>
      <c r="O9" s="511"/>
    </row>
    <row r="10" spans="1:15" ht="15" x14ac:dyDescent="0.25"/>
    <row r="11" spans="1:15" ht="12.75" customHeight="1" x14ac:dyDescent="0.25">
      <c r="A11" s="509" t="s">
        <v>565</v>
      </c>
      <c r="B11" s="509"/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10"/>
    </row>
    <row r="12" spans="1:15" ht="12.75" customHeight="1" x14ac:dyDescent="0.25">
      <c r="A12" s="509" t="s">
        <v>564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8" t="s">
        <v>563</v>
      </c>
    </row>
    <row r="13" spans="1:15" ht="15.75" thickBot="1" x14ac:dyDescent="0.3">
      <c r="O13" s="507"/>
    </row>
    <row r="14" spans="1:15" ht="11.45" customHeight="1" x14ac:dyDescent="0.25">
      <c r="B14" s="506" t="s">
        <v>562</v>
      </c>
      <c r="C14" s="506"/>
      <c r="D14" s="506"/>
      <c r="N14" s="501" t="s">
        <v>561</v>
      </c>
      <c r="O14" s="505" t="s">
        <v>560</v>
      </c>
    </row>
    <row r="15" spans="1:15" ht="15" x14ac:dyDescent="0.25">
      <c r="A15" s="502" t="s">
        <v>559</v>
      </c>
      <c r="N15" s="501" t="s">
        <v>553</v>
      </c>
      <c r="O15" s="503" t="s">
        <v>558</v>
      </c>
    </row>
    <row r="16" spans="1:15" ht="22.7" customHeight="1" x14ac:dyDescent="0.25">
      <c r="A16" s="502" t="s">
        <v>557</v>
      </c>
      <c r="B16" s="504" t="s">
        <v>556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N16" s="501" t="s">
        <v>555</v>
      </c>
      <c r="O16" s="503" t="s">
        <v>554</v>
      </c>
    </row>
    <row r="17" spans="1:15" ht="15" x14ac:dyDescent="0.25">
      <c r="N17" s="501" t="s">
        <v>553</v>
      </c>
      <c r="O17" s="503" t="s">
        <v>552</v>
      </c>
    </row>
    <row r="18" spans="1:15" ht="15" x14ac:dyDescent="0.25">
      <c r="N18" s="501" t="s">
        <v>551</v>
      </c>
      <c r="O18" s="503" t="s">
        <v>550</v>
      </c>
    </row>
    <row r="19" spans="1:15" ht="22.7" customHeight="1" x14ac:dyDescent="0.25">
      <c r="A19" s="502" t="s">
        <v>549</v>
      </c>
      <c r="B19" s="504" t="s">
        <v>548</v>
      </c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N19" s="501" t="s">
        <v>547</v>
      </c>
      <c r="O19" s="503" t="s">
        <v>546</v>
      </c>
    </row>
    <row r="20" spans="1:15" ht="15.75" thickBot="1" x14ac:dyDescent="0.3">
      <c r="A20" s="502" t="s">
        <v>545</v>
      </c>
      <c r="N20" s="501" t="s">
        <v>544</v>
      </c>
      <c r="O20" s="500" t="s">
        <v>543</v>
      </c>
    </row>
    <row r="21" spans="1:15" ht="15" x14ac:dyDescent="0.25"/>
    <row r="22" spans="1:15" ht="15" x14ac:dyDescent="0.25">
      <c r="A22" s="499" t="s">
        <v>542</v>
      </c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</row>
    <row r="23" spans="1:15" ht="15" x14ac:dyDescent="0.25"/>
    <row r="24" spans="1:15" ht="13.15" customHeight="1" x14ac:dyDescent="0.25">
      <c r="A24" s="498" t="s">
        <v>0</v>
      </c>
      <c r="B24" s="497" t="s">
        <v>541</v>
      </c>
      <c r="C24" s="497" t="s">
        <v>540</v>
      </c>
      <c r="D24" s="497" t="s">
        <v>539</v>
      </c>
      <c r="E24" s="497" t="s">
        <v>538</v>
      </c>
      <c r="F24" s="497" t="s">
        <v>537</v>
      </c>
      <c r="G24" s="497" t="s">
        <v>536</v>
      </c>
      <c r="H24" s="497" t="s">
        <v>535</v>
      </c>
      <c r="I24" s="497" t="s">
        <v>534</v>
      </c>
      <c r="J24" s="497" t="s">
        <v>533</v>
      </c>
      <c r="K24" s="497" t="s">
        <v>532</v>
      </c>
      <c r="L24" s="496" t="s">
        <v>531</v>
      </c>
      <c r="M24" s="495"/>
      <c r="N24" s="495"/>
      <c r="O24" s="494"/>
    </row>
    <row r="25" spans="1:15" ht="21.95" customHeight="1" x14ac:dyDescent="0.25">
      <c r="A25" s="493"/>
      <c r="B25" s="492"/>
      <c r="C25" s="492"/>
      <c r="D25" s="492"/>
      <c r="E25" s="492"/>
      <c r="F25" s="492"/>
      <c r="G25" s="492"/>
      <c r="H25" s="492"/>
      <c r="I25" s="492"/>
      <c r="J25" s="492"/>
      <c r="K25" s="492"/>
      <c r="L25" s="491" t="s">
        <v>530</v>
      </c>
      <c r="M25" s="491" t="s">
        <v>529</v>
      </c>
      <c r="N25" s="491" t="s">
        <v>528</v>
      </c>
      <c r="O25" s="490" t="s">
        <v>527</v>
      </c>
    </row>
    <row r="26" spans="1:15" ht="34.15" customHeight="1" x14ac:dyDescent="0.25">
      <c r="A26" s="489"/>
      <c r="B26" s="488"/>
      <c r="C26" s="488"/>
      <c r="D26" s="488"/>
      <c r="E26" s="488"/>
      <c r="F26" s="488"/>
      <c r="G26" s="488"/>
      <c r="H26" s="488"/>
      <c r="I26" s="488"/>
      <c r="J26" s="488"/>
      <c r="K26" s="488"/>
      <c r="L26" s="487" t="s">
        <v>526</v>
      </c>
      <c r="M26" s="487" t="s">
        <v>525</v>
      </c>
      <c r="N26" s="487" t="s">
        <v>524</v>
      </c>
      <c r="O26" s="486"/>
    </row>
    <row r="27" spans="1:15" ht="15.75" thickBot="1" x14ac:dyDescent="0.3">
      <c r="A27" s="485" t="s">
        <v>1</v>
      </c>
      <c r="B27" s="484" t="s">
        <v>2</v>
      </c>
      <c r="C27" s="484" t="s">
        <v>3</v>
      </c>
      <c r="D27" s="484" t="s">
        <v>4</v>
      </c>
      <c r="E27" s="484" t="s">
        <v>5</v>
      </c>
      <c r="F27" s="484" t="s">
        <v>6</v>
      </c>
      <c r="G27" s="484" t="s">
        <v>6</v>
      </c>
      <c r="H27" s="484" t="s">
        <v>6</v>
      </c>
      <c r="I27" s="484" t="s">
        <v>6</v>
      </c>
      <c r="J27" s="484" t="s">
        <v>6</v>
      </c>
      <c r="K27" s="484" t="s">
        <v>6</v>
      </c>
      <c r="L27" s="484" t="s">
        <v>7</v>
      </c>
      <c r="M27" s="484" t="s">
        <v>8</v>
      </c>
      <c r="N27" s="484" t="s">
        <v>523</v>
      </c>
      <c r="O27" s="483" t="s">
        <v>308</v>
      </c>
    </row>
    <row r="28" spans="1:15" ht="15" x14ac:dyDescent="0.25">
      <c r="A28" s="478" t="s">
        <v>522</v>
      </c>
      <c r="B28" s="482" t="s">
        <v>521</v>
      </c>
      <c r="C28" s="481" t="s">
        <v>9</v>
      </c>
      <c r="D28" s="481" t="s">
        <v>9</v>
      </c>
      <c r="E28" s="481" t="s">
        <v>9</v>
      </c>
      <c r="F28" s="481" t="s">
        <v>9</v>
      </c>
      <c r="G28" s="481" t="s">
        <v>9</v>
      </c>
      <c r="H28" s="481" t="s">
        <v>9</v>
      </c>
      <c r="I28" s="481" t="s">
        <v>9</v>
      </c>
      <c r="J28" s="481" t="s">
        <v>9</v>
      </c>
      <c r="K28" s="481" t="s">
        <v>9</v>
      </c>
      <c r="L28" s="480">
        <v>594859.26</v>
      </c>
      <c r="M28" s="480"/>
      <c r="N28" s="480"/>
      <c r="O28" s="479"/>
    </row>
    <row r="29" spans="1:15" ht="15" x14ac:dyDescent="0.25">
      <c r="A29" s="478" t="s">
        <v>520</v>
      </c>
      <c r="B29" s="477" t="s">
        <v>519</v>
      </c>
      <c r="C29" s="476" t="s">
        <v>9</v>
      </c>
      <c r="D29" s="476" t="s">
        <v>9</v>
      </c>
      <c r="E29" s="476" t="s">
        <v>9</v>
      </c>
      <c r="F29" s="476" t="s">
        <v>9</v>
      </c>
      <c r="G29" s="476" t="s">
        <v>9</v>
      </c>
      <c r="H29" s="476" t="s">
        <v>9</v>
      </c>
      <c r="I29" s="476" t="s">
        <v>9</v>
      </c>
      <c r="J29" s="476" t="s">
        <v>9</v>
      </c>
      <c r="K29" s="476" t="s">
        <v>9</v>
      </c>
      <c r="L29" s="468"/>
      <c r="M29" s="468"/>
      <c r="N29" s="468"/>
      <c r="O29" s="467"/>
    </row>
    <row r="30" spans="1:15" ht="23.25" x14ac:dyDescent="0.25">
      <c r="A30" s="472" t="s">
        <v>518</v>
      </c>
      <c r="B30" s="471" t="s">
        <v>517</v>
      </c>
      <c r="C30" s="470" t="s">
        <v>357</v>
      </c>
      <c r="D30" s="469" t="s">
        <v>357</v>
      </c>
      <c r="E30" s="469" t="s">
        <v>360</v>
      </c>
      <c r="F30" s="469" t="s">
        <v>359</v>
      </c>
      <c r="G30" s="469" t="s">
        <v>358</v>
      </c>
      <c r="H30" s="469" t="s">
        <v>357</v>
      </c>
      <c r="I30" s="469" t="s">
        <v>357</v>
      </c>
      <c r="J30" s="469" t="s">
        <v>356</v>
      </c>
      <c r="K30" s="469" t="s">
        <v>355</v>
      </c>
      <c r="L30" s="468">
        <v>201631553</v>
      </c>
      <c r="M30" s="468">
        <v>198857273</v>
      </c>
      <c r="N30" s="468">
        <v>198857273</v>
      </c>
      <c r="O30" s="467"/>
    </row>
    <row r="31" spans="1:15" ht="23.25" x14ac:dyDescent="0.25">
      <c r="A31" s="475" t="s">
        <v>516</v>
      </c>
      <c r="B31" s="474" t="s">
        <v>515</v>
      </c>
      <c r="C31" s="469" t="s">
        <v>511</v>
      </c>
      <c r="D31" s="469" t="s">
        <v>357</v>
      </c>
      <c r="E31" s="469" t="s">
        <v>360</v>
      </c>
      <c r="F31" s="469" t="s">
        <v>359</v>
      </c>
      <c r="G31" s="469" t="s">
        <v>358</v>
      </c>
      <c r="H31" s="469" t="s">
        <v>357</v>
      </c>
      <c r="I31" s="469" t="s">
        <v>511</v>
      </c>
      <c r="J31" s="469" t="s">
        <v>356</v>
      </c>
      <c r="K31" s="469" t="s">
        <v>355</v>
      </c>
      <c r="L31" s="473">
        <v>15000</v>
      </c>
      <c r="M31" s="473">
        <v>15000</v>
      </c>
      <c r="N31" s="473">
        <v>15000</v>
      </c>
      <c r="O31" s="467"/>
    </row>
    <row r="32" spans="1:15" ht="23.25" x14ac:dyDescent="0.25">
      <c r="A32" s="475" t="s">
        <v>514</v>
      </c>
      <c r="B32" s="474" t="s">
        <v>513</v>
      </c>
      <c r="C32" s="469" t="s">
        <v>511</v>
      </c>
      <c r="D32" s="469" t="s">
        <v>512</v>
      </c>
      <c r="E32" s="469" t="s">
        <v>360</v>
      </c>
      <c r="F32" s="469" t="s">
        <v>493</v>
      </c>
      <c r="G32" s="469" t="s">
        <v>2</v>
      </c>
      <c r="H32" s="469" t="s">
        <v>512</v>
      </c>
      <c r="I32" s="469" t="s">
        <v>511</v>
      </c>
      <c r="J32" s="469" t="s">
        <v>356</v>
      </c>
      <c r="K32" s="469" t="s">
        <v>355</v>
      </c>
      <c r="L32" s="473">
        <v>15000</v>
      </c>
      <c r="M32" s="473">
        <v>15000</v>
      </c>
      <c r="N32" s="473">
        <v>15000</v>
      </c>
      <c r="O32" s="467"/>
    </row>
    <row r="33" spans="1:15" ht="23.25" x14ac:dyDescent="0.25">
      <c r="A33" s="475" t="s">
        <v>510</v>
      </c>
      <c r="B33" s="474" t="s">
        <v>509</v>
      </c>
      <c r="C33" s="469" t="s">
        <v>497</v>
      </c>
      <c r="D33" s="469" t="s">
        <v>357</v>
      </c>
      <c r="E33" s="469" t="s">
        <v>360</v>
      </c>
      <c r="F33" s="469" t="s">
        <v>359</v>
      </c>
      <c r="G33" s="469" t="s">
        <v>358</v>
      </c>
      <c r="H33" s="469" t="s">
        <v>357</v>
      </c>
      <c r="I33" s="469" t="s">
        <v>497</v>
      </c>
      <c r="J33" s="469" t="s">
        <v>356</v>
      </c>
      <c r="K33" s="469" t="s">
        <v>355</v>
      </c>
      <c r="L33" s="473">
        <v>192471553</v>
      </c>
      <c r="M33" s="473">
        <v>192457273</v>
      </c>
      <c r="N33" s="473">
        <v>192457273</v>
      </c>
      <c r="O33" s="467"/>
    </row>
    <row r="34" spans="1:15" ht="23.25" x14ac:dyDescent="0.25">
      <c r="A34" s="475" t="s">
        <v>507</v>
      </c>
      <c r="B34" s="474"/>
      <c r="C34" s="469" t="s">
        <v>497</v>
      </c>
      <c r="D34" s="469" t="s">
        <v>498</v>
      </c>
      <c r="E34" s="469" t="s">
        <v>360</v>
      </c>
      <c r="F34" s="469" t="s">
        <v>508</v>
      </c>
      <c r="G34" s="469" t="s">
        <v>2</v>
      </c>
      <c r="H34" s="469" t="s">
        <v>498</v>
      </c>
      <c r="I34" s="469" t="s">
        <v>497</v>
      </c>
      <c r="J34" s="469" t="s">
        <v>356</v>
      </c>
      <c r="K34" s="469" t="s">
        <v>355</v>
      </c>
      <c r="L34" s="473">
        <v>14262818</v>
      </c>
      <c r="M34" s="473">
        <v>14262818</v>
      </c>
      <c r="N34" s="473">
        <v>14262818</v>
      </c>
      <c r="O34" s="467"/>
    </row>
    <row r="35" spans="1:15" ht="23.25" x14ac:dyDescent="0.25">
      <c r="A35" s="475" t="s">
        <v>507</v>
      </c>
      <c r="B35" s="474"/>
      <c r="C35" s="469" t="s">
        <v>497</v>
      </c>
      <c r="D35" s="469" t="s">
        <v>498</v>
      </c>
      <c r="E35" s="469" t="s">
        <v>360</v>
      </c>
      <c r="F35" s="469" t="s">
        <v>506</v>
      </c>
      <c r="G35" s="469" t="s">
        <v>2</v>
      </c>
      <c r="H35" s="469" t="s">
        <v>498</v>
      </c>
      <c r="I35" s="469" t="s">
        <v>497</v>
      </c>
      <c r="J35" s="469" t="s">
        <v>356</v>
      </c>
      <c r="K35" s="469" t="s">
        <v>355</v>
      </c>
      <c r="L35" s="473">
        <v>5323455</v>
      </c>
      <c r="M35" s="473">
        <v>5323455</v>
      </c>
      <c r="N35" s="473">
        <v>5323455</v>
      </c>
      <c r="O35" s="467"/>
    </row>
    <row r="36" spans="1:15" ht="23.25" x14ac:dyDescent="0.25">
      <c r="A36" s="475" t="s">
        <v>505</v>
      </c>
      <c r="B36" s="474"/>
      <c r="C36" s="469" t="s">
        <v>497</v>
      </c>
      <c r="D36" s="469" t="s">
        <v>504</v>
      </c>
      <c r="E36" s="469" t="s">
        <v>360</v>
      </c>
      <c r="F36" s="469" t="s">
        <v>493</v>
      </c>
      <c r="G36" s="469" t="s">
        <v>2</v>
      </c>
      <c r="H36" s="469" t="s">
        <v>504</v>
      </c>
      <c r="I36" s="469" t="s">
        <v>497</v>
      </c>
      <c r="J36" s="469" t="s">
        <v>356</v>
      </c>
      <c r="K36" s="469" t="s">
        <v>355</v>
      </c>
      <c r="L36" s="473">
        <v>770000</v>
      </c>
      <c r="M36" s="473">
        <v>770000</v>
      </c>
      <c r="N36" s="473">
        <v>770000</v>
      </c>
      <c r="O36" s="467"/>
    </row>
    <row r="37" spans="1:15" ht="34.5" x14ac:dyDescent="0.25">
      <c r="A37" s="475" t="s">
        <v>503</v>
      </c>
      <c r="B37" s="474" t="s">
        <v>500</v>
      </c>
      <c r="C37" s="469" t="s">
        <v>497</v>
      </c>
      <c r="D37" s="469" t="s">
        <v>498</v>
      </c>
      <c r="E37" s="469" t="s">
        <v>360</v>
      </c>
      <c r="F37" s="469" t="s">
        <v>359</v>
      </c>
      <c r="G37" s="469" t="s">
        <v>4</v>
      </c>
      <c r="H37" s="469" t="s">
        <v>498</v>
      </c>
      <c r="I37" s="469" t="s">
        <v>497</v>
      </c>
      <c r="J37" s="469" t="s">
        <v>356</v>
      </c>
      <c r="K37" s="469" t="s">
        <v>355</v>
      </c>
      <c r="L37" s="473">
        <v>172115280</v>
      </c>
      <c r="M37" s="473">
        <v>172101000</v>
      </c>
      <c r="N37" s="473">
        <v>172101000</v>
      </c>
      <c r="O37" s="467"/>
    </row>
    <row r="38" spans="1:15" ht="34.5" x14ac:dyDescent="0.25">
      <c r="A38" s="475" t="s">
        <v>501</v>
      </c>
      <c r="B38" s="474" t="s">
        <v>500</v>
      </c>
      <c r="C38" s="469" t="s">
        <v>497</v>
      </c>
      <c r="D38" s="469" t="s">
        <v>498</v>
      </c>
      <c r="E38" s="469" t="s">
        <v>385</v>
      </c>
      <c r="F38" s="469" t="s">
        <v>502</v>
      </c>
      <c r="G38" s="469" t="s">
        <v>4</v>
      </c>
      <c r="H38" s="469" t="s">
        <v>498</v>
      </c>
      <c r="I38" s="469" t="s">
        <v>497</v>
      </c>
      <c r="J38" s="469" t="s">
        <v>356</v>
      </c>
      <c r="K38" s="469" t="s">
        <v>355</v>
      </c>
      <c r="L38" s="473">
        <v>37691900</v>
      </c>
      <c r="M38" s="473">
        <v>37691900</v>
      </c>
      <c r="N38" s="473">
        <v>37691900</v>
      </c>
      <c r="O38" s="467"/>
    </row>
    <row r="39" spans="1:15" ht="34.5" x14ac:dyDescent="0.25">
      <c r="A39" s="475" t="s">
        <v>501</v>
      </c>
      <c r="B39" s="474" t="s">
        <v>500</v>
      </c>
      <c r="C39" s="469" t="s">
        <v>497</v>
      </c>
      <c r="D39" s="469" t="s">
        <v>498</v>
      </c>
      <c r="E39" s="469" t="s">
        <v>408</v>
      </c>
      <c r="F39" s="469" t="s">
        <v>499</v>
      </c>
      <c r="G39" s="469" t="s">
        <v>4</v>
      </c>
      <c r="H39" s="469" t="s">
        <v>498</v>
      </c>
      <c r="I39" s="469" t="s">
        <v>497</v>
      </c>
      <c r="J39" s="469" t="s">
        <v>356</v>
      </c>
      <c r="K39" s="469" t="s">
        <v>355</v>
      </c>
      <c r="L39" s="473">
        <v>106767380</v>
      </c>
      <c r="M39" s="473">
        <v>106753100</v>
      </c>
      <c r="N39" s="473">
        <v>106753100</v>
      </c>
      <c r="O39" s="467"/>
    </row>
    <row r="40" spans="1:15" ht="34.5" x14ac:dyDescent="0.25">
      <c r="A40" s="475" t="s">
        <v>501</v>
      </c>
      <c r="B40" s="474" t="s">
        <v>500</v>
      </c>
      <c r="C40" s="469" t="s">
        <v>497</v>
      </c>
      <c r="D40" s="469" t="s">
        <v>498</v>
      </c>
      <c r="E40" s="469" t="s">
        <v>452</v>
      </c>
      <c r="F40" s="469" t="s">
        <v>499</v>
      </c>
      <c r="G40" s="469" t="s">
        <v>4</v>
      </c>
      <c r="H40" s="469" t="s">
        <v>498</v>
      </c>
      <c r="I40" s="469" t="s">
        <v>497</v>
      </c>
      <c r="J40" s="469" t="s">
        <v>356</v>
      </c>
      <c r="K40" s="469" t="s">
        <v>355</v>
      </c>
      <c r="L40" s="473">
        <v>27656000</v>
      </c>
      <c r="M40" s="473">
        <v>27656000</v>
      </c>
      <c r="N40" s="473">
        <v>27656000</v>
      </c>
      <c r="O40" s="467"/>
    </row>
    <row r="41" spans="1:15" ht="23.25" x14ac:dyDescent="0.25">
      <c r="A41" s="475" t="s">
        <v>496</v>
      </c>
      <c r="B41" s="474" t="s">
        <v>495</v>
      </c>
      <c r="C41" s="469" t="s">
        <v>486</v>
      </c>
      <c r="D41" s="469" t="s">
        <v>357</v>
      </c>
      <c r="E41" s="469" t="s">
        <v>360</v>
      </c>
      <c r="F41" s="469" t="s">
        <v>359</v>
      </c>
      <c r="G41" s="469" t="s">
        <v>358</v>
      </c>
      <c r="H41" s="469" t="s">
        <v>357</v>
      </c>
      <c r="I41" s="469" t="s">
        <v>486</v>
      </c>
      <c r="J41" s="469" t="s">
        <v>356</v>
      </c>
      <c r="K41" s="469" t="s">
        <v>355</v>
      </c>
      <c r="L41" s="473">
        <v>9145000</v>
      </c>
      <c r="M41" s="473">
        <v>6385000</v>
      </c>
      <c r="N41" s="473">
        <v>6385000</v>
      </c>
      <c r="O41" s="467"/>
    </row>
    <row r="42" spans="1:15" ht="23.25" x14ac:dyDescent="0.25">
      <c r="A42" s="475" t="s">
        <v>494</v>
      </c>
      <c r="B42" s="474"/>
      <c r="C42" s="469" t="s">
        <v>486</v>
      </c>
      <c r="D42" s="469" t="s">
        <v>492</v>
      </c>
      <c r="E42" s="469" t="s">
        <v>360</v>
      </c>
      <c r="F42" s="469" t="s">
        <v>493</v>
      </c>
      <c r="G42" s="469" t="s">
        <v>2</v>
      </c>
      <c r="H42" s="469" t="s">
        <v>492</v>
      </c>
      <c r="I42" s="469" t="s">
        <v>486</v>
      </c>
      <c r="J42" s="469" t="s">
        <v>356</v>
      </c>
      <c r="K42" s="469" t="s">
        <v>355</v>
      </c>
      <c r="L42" s="473">
        <v>110000</v>
      </c>
      <c r="M42" s="473">
        <v>110000</v>
      </c>
      <c r="N42" s="473">
        <v>110000</v>
      </c>
      <c r="O42" s="467"/>
    </row>
    <row r="43" spans="1:15" ht="23.25" x14ac:dyDescent="0.25">
      <c r="A43" s="475" t="s">
        <v>491</v>
      </c>
      <c r="B43" s="474" t="s">
        <v>488</v>
      </c>
      <c r="C43" s="469" t="s">
        <v>486</v>
      </c>
      <c r="D43" s="469" t="s">
        <v>487</v>
      </c>
      <c r="E43" s="469" t="s">
        <v>360</v>
      </c>
      <c r="F43" s="469" t="s">
        <v>359</v>
      </c>
      <c r="G43" s="469" t="s">
        <v>5</v>
      </c>
      <c r="H43" s="469" t="s">
        <v>487</v>
      </c>
      <c r="I43" s="469" t="s">
        <v>486</v>
      </c>
      <c r="J43" s="469" t="s">
        <v>356</v>
      </c>
      <c r="K43" s="469" t="s">
        <v>355</v>
      </c>
      <c r="L43" s="473">
        <v>9035000</v>
      </c>
      <c r="M43" s="473">
        <v>6275000</v>
      </c>
      <c r="N43" s="473">
        <v>6275000</v>
      </c>
      <c r="O43" s="467"/>
    </row>
    <row r="44" spans="1:15" ht="23.25" x14ac:dyDescent="0.25">
      <c r="A44" s="475" t="s">
        <v>489</v>
      </c>
      <c r="B44" s="474" t="s">
        <v>488</v>
      </c>
      <c r="C44" s="469" t="s">
        <v>486</v>
      </c>
      <c r="D44" s="469" t="s">
        <v>487</v>
      </c>
      <c r="E44" s="469" t="s">
        <v>434</v>
      </c>
      <c r="F44" s="469" t="s">
        <v>359</v>
      </c>
      <c r="G44" s="469" t="s">
        <v>5</v>
      </c>
      <c r="H44" s="469" t="s">
        <v>487</v>
      </c>
      <c r="I44" s="469" t="s">
        <v>486</v>
      </c>
      <c r="J44" s="469" t="s">
        <v>356</v>
      </c>
      <c r="K44" s="469" t="s">
        <v>355</v>
      </c>
      <c r="L44" s="473">
        <v>1200000</v>
      </c>
      <c r="M44" s="473"/>
      <c r="N44" s="473"/>
      <c r="O44" s="467"/>
    </row>
    <row r="45" spans="1:15" ht="23.25" x14ac:dyDescent="0.25">
      <c r="A45" s="475" t="s">
        <v>489</v>
      </c>
      <c r="B45" s="474" t="s">
        <v>488</v>
      </c>
      <c r="C45" s="469" t="s">
        <v>486</v>
      </c>
      <c r="D45" s="469" t="s">
        <v>487</v>
      </c>
      <c r="E45" s="469" t="s">
        <v>405</v>
      </c>
      <c r="F45" s="469" t="s">
        <v>359</v>
      </c>
      <c r="G45" s="469" t="s">
        <v>5</v>
      </c>
      <c r="H45" s="469" t="s">
        <v>487</v>
      </c>
      <c r="I45" s="469" t="s">
        <v>486</v>
      </c>
      <c r="J45" s="469" t="s">
        <v>356</v>
      </c>
      <c r="K45" s="469" t="s">
        <v>355</v>
      </c>
      <c r="L45" s="473">
        <v>181184</v>
      </c>
      <c r="M45" s="473"/>
      <c r="N45" s="473"/>
      <c r="O45" s="467"/>
    </row>
    <row r="46" spans="1:15" ht="23.25" x14ac:dyDescent="0.25">
      <c r="A46" s="475" t="s">
        <v>489</v>
      </c>
      <c r="B46" s="474" t="s">
        <v>488</v>
      </c>
      <c r="C46" s="469" t="s">
        <v>486</v>
      </c>
      <c r="D46" s="469" t="s">
        <v>490</v>
      </c>
      <c r="E46" s="469" t="s">
        <v>405</v>
      </c>
      <c r="F46" s="469" t="s">
        <v>359</v>
      </c>
      <c r="G46" s="469" t="s">
        <v>5</v>
      </c>
      <c r="H46" s="469" t="s">
        <v>490</v>
      </c>
      <c r="I46" s="469" t="s">
        <v>486</v>
      </c>
      <c r="J46" s="469" t="s">
        <v>356</v>
      </c>
      <c r="K46" s="469" t="s">
        <v>355</v>
      </c>
      <c r="L46" s="473">
        <v>1378816</v>
      </c>
      <c r="M46" s="473"/>
      <c r="N46" s="473"/>
      <c r="O46" s="467"/>
    </row>
    <row r="47" spans="1:15" ht="23.25" x14ac:dyDescent="0.25">
      <c r="A47" s="475" t="s">
        <v>489</v>
      </c>
      <c r="B47" s="474" t="s">
        <v>488</v>
      </c>
      <c r="C47" s="469" t="s">
        <v>486</v>
      </c>
      <c r="D47" s="469" t="s">
        <v>487</v>
      </c>
      <c r="E47" s="469" t="s">
        <v>422</v>
      </c>
      <c r="F47" s="469" t="s">
        <v>359</v>
      </c>
      <c r="G47" s="469" t="s">
        <v>5</v>
      </c>
      <c r="H47" s="469" t="s">
        <v>487</v>
      </c>
      <c r="I47" s="469" t="s">
        <v>486</v>
      </c>
      <c r="J47" s="469" t="s">
        <v>356</v>
      </c>
      <c r="K47" s="469" t="s">
        <v>355</v>
      </c>
      <c r="L47" s="473">
        <v>4216000</v>
      </c>
      <c r="M47" s="473">
        <v>4216000</v>
      </c>
      <c r="N47" s="473">
        <v>4216000</v>
      </c>
      <c r="O47" s="467"/>
    </row>
    <row r="48" spans="1:15" ht="23.25" x14ac:dyDescent="0.25">
      <c r="A48" s="475" t="s">
        <v>489</v>
      </c>
      <c r="B48" s="474" t="s">
        <v>488</v>
      </c>
      <c r="C48" s="469" t="s">
        <v>486</v>
      </c>
      <c r="D48" s="469" t="s">
        <v>487</v>
      </c>
      <c r="E48" s="469" t="s">
        <v>420</v>
      </c>
      <c r="F48" s="469" t="s">
        <v>359</v>
      </c>
      <c r="G48" s="469" t="s">
        <v>5</v>
      </c>
      <c r="H48" s="469" t="s">
        <v>487</v>
      </c>
      <c r="I48" s="469" t="s">
        <v>486</v>
      </c>
      <c r="J48" s="469" t="s">
        <v>356</v>
      </c>
      <c r="K48" s="469" t="s">
        <v>355</v>
      </c>
      <c r="L48" s="473">
        <v>2059000</v>
      </c>
      <c r="M48" s="473">
        <v>2059000</v>
      </c>
      <c r="N48" s="473">
        <v>2059000</v>
      </c>
      <c r="O48" s="467"/>
    </row>
    <row r="49" spans="1:15" ht="23.25" x14ac:dyDescent="0.25">
      <c r="A49" s="472" t="s">
        <v>485</v>
      </c>
      <c r="B49" s="471" t="s">
        <v>484</v>
      </c>
      <c r="C49" s="470" t="s">
        <v>357</v>
      </c>
      <c r="D49" s="469" t="s">
        <v>357</v>
      </c>
      <c r="E49" s="469" t="s">
        <v>360</v>
      </c>
      <c r="F49" s="469" t="s">
        <v>359</v>
      </c>
      <c r="G49" s="469" t="s">
        <v>358</v>
      </c>
      <c r="H49" s="469" t="s">
        <v>357</v>
      </c>
      <c r="I49" s="469" t="s">
        <v>357</v>
      </c>
      <c r="J49" s="469" t="s">
        <v>356</v>
      </c>
      <c r="K49" s="469" t="s">
        <v>355</v>
      </c>
      <c r="L49" s="468"/>
      <c r="M49" s="468"/>
      <c r="N49" s="468"/>
      <c r="O49" s="467"/>
    </row>
    <row r="50" spans="1:15" ht="23.25" x14ac:dyDescent="0.25">
      <c r="A50" s="472" t="s">
        <v>483</v>
      </c>
      <c r="B50" s="471" t="s">
        <v>482</v>
      </c>
      <c r="C50" s="470" t="s">
        <v>357</v>
      </c>
      <c r="D50" s="469" t="s">
        <v>357</v>
      </c>
      <c r="E50" s="469" t="s">
        <v>360</v>
      </c>
      <c r="F50" s="469" t="s">
        <v>359</v>
      </c>
      <c r="G50" s="469" t="s">
        <v>358</v>
      </c>
      <c r="H50" s="469" t="s">
        <v>357</v>
      </c>
      <c r="I50" s="469" t="s">
        <v>357</v>
      </c>
      <c r="J50" s="469" t="s">
        <v>356</v>
      </c>
      <c r="K50" s="469" t="s">
        <v>355</v>
      </c>
      <c r="L50" s="468"/>
      <c r="M50" s="468"/>
      <c r="N50" s="468"/>
      <c r="O50" s="467"/>
    </row>
    <row r="51" spans="1:15" ht="23.25" x14ac:dyDescent="0.25">
      <c r="A51" s="472" t="s">
        <v>481</v>
      </c>
      <c r="B51" s="471" t="s">
        <v>480</v>
      </c>
      <c r="C51" s="470" t="s">
        <v>357</v>
      </c>
      <c r="D51" s="469" t="s">
        <v>357</v>
      </c>
      <c r="E51" s="469" t="s">
        <v>360</v>
      </c>
      <c r="F51" s="469" t="s">
        <v>359</v>
      </c>
      <c r="G51" s="469" t="s">
        <v>358</v>
      </c>
      <c r="H51" s="469" t="s">
        <v>357</v>
      </c>
      <c r="I51" s="469" t="s">
        <v>357</v>
      </c>
      <c r="J51" s="469" t="s">
        <v>356</v>
      </c>
      <c r="K51" s="469" t="s">
        <v>355</v>
      </c>
      <c r="L51" s="468">
        <v>202226412.25999999</v>
      </c>
      <c r="M51" s="468">
        <v>198857273</v>
      </c>
      <c r="N51" s="468">
        <v>198857273</v>
      </c>
      <c r="O51" s="467"/>
    </row>
    <row r="52" spans="1:15" ht="23.25" x14ac:dyDescent="0.25">
      <c r="A52" s="475" t="s">
        <v>479</v>
      </c>
      <c r="B52" s="474" t="s">
        <v>478</v>
      </c>
      <c r="C52" s="469" t="s">
        <v>357</v>
      </c>
      <c r="D52" s="469" t="s">
        <v>357</v>
      </c>
      <c r="E52" s="469" t="s">
        <v>360</v>
      </c>
      <c r="F52" s="469" t="s">
        <v>359</v>
      </c>
      <c r="G52" s="469" t="s">
        <v>358</v>
      </c>
      <c r="H52" s="469" t="s">
        <v>357</v>
      </c>
      <c r="I52" s="469" t="s">
        <v>357</v>
      </c>
      <c r="J52" s="469" t="s">
        <v>356</v>
      </c>
      <c r="K52" s="469" t="s">
        <v>355</v>
      </c>
      <c r="L52" s="473">
        <v>150993676.09999999</v>
      </c>
      <c r="M52" s="473">
        <v>150987383</v>
      </c>
      <c r="N52" s="473">
        <v>150987383</v>
      </c>
      <c r="O52" s="467"/>
    </row>
    <row r="53" spans="1:15" ht="23.25" x14ac:dyDescent="0.25">
      <c r="A53" s="475" t="s">
        <v>477</v>
      </c>
      <c r="B53" s="474" t="s">
        <v>469</v>
      </c>
      <c r="C53" s="469" t="s">
        <v>468</v>
      </c>
      <c r="D53" s="469" t="s">
        <v>357</v>
      </c>
      <c r="E53" s="469" t="s">
        <v>360</v>
      </c>
      <c r="F53" s="469" t="s">
        <v>359</v>
      </c>
      <c r="G53" s="469" t="s">
        <v>358</v>
      </c>
      <c r="H53" s="469" t="s">
        <v>357</v>
      </c>
      <c r="I53" s="469" t="s">
        <v>357</v>
      </c>
      <c r="J53" s="469" t="s">
        <v>356</v>
      </c>
      <c r="K53" s="469" t="s">
        <v>355</v>
      </c>
      <c r="L53" s="473">
        <v>116131053</v>
      </c>
      <c r="M53" s="473">
        <v>116131053</v>
      </c>
      <c r="N53" s="473">
        <v>116131053</v>
      </c>
      <c r="O53" s="467"/>
    </row>
    <row r="54" spans="1:15" ht="23.25" x14ac:dyDescent="0.25">
      <c r="A54" s="475" t="s">
        <v>474</v>
      </c>
      <c r="B54" s="474" t="s">
        <v>469</v>
      </c>
      <c r="C54" s="469" t="s">
        <v>468</v>
      </c>
      <c r="D54" s="469" t="s">
        <v>472</v>
      </c>
      <c r="E54" s="469" t="s">
        <v>360</v>
      </c>
      <c r="F54" s="469" t="s">
        <v>476</v>
      </c>
      <c r="G54" s="469" t="s">
        <v>2</v>
      </c>
      <c r="H54" s="469" t="s">
        <v>472</v>
      </c>
      <c r="I54" s="469" t="s">
        <v>357</v>
      </c>
      <c r="J54" s="469" t="s">
        <v>356</v>
      </c>
      <c r="K54" s="469" t="s">
        <v>355</v>
      </c>
      <c r="L54" s="473">
        <v>3194073</v>
      </c>
      <c r="M54" s="473">
        <v>3194073</v>
      </c>
      <c r="N54" s="473">
        <v>3194073</v>
      </c>
      <c r="O54" s="467"/>
    </row>
    <row r="55" spans="1:15" ht="23.25" x14ac:dyDescent="0.25">
      <c r="A55" s="475" t="s">
        <v>474</v>
      </c>
      <c r="B55" s="474" t="s">
        <v>469</v>
      </c>
      <c r="C55" s="469" t="s">
        <v>468</v>
      </c>
      <c r="D55" s="469" t="s">
        <v>472</v>
      </c>
      <c r="E55" s="469" t="s">
        <v>385</v>
      </c>
      <c r="F55" s="469" t="s">
        <v>475</v>
      </c>
      <c r="G55" s="469" t="s">
        <v>4</v>
      </c>
      <c r="H55" s="469" t="s">
        <v>472</v>
      </c>
      <c r="I55" s="469" t="s">
        <v>357</v>
      </c>
      <c r="J55" s="469" t="s">
        <v>356</v>
      </c>
      <c r="K55" s="469" t="s">
        <v>355</v>
      </c>
      <c r="L55" s="473">
        <v>9876190</v>
      </c>
      <c r="M55" s="473">
        <v>9876190</v>
      </c>
      <c r="N55" s="473">
        <v>9876190</v>
      </c>
      <c r="O55" s="467"/>
    </row>
    <row r="56" spans="1:15" ht="23.25" x14ac:dyDescent="0.25">
      <c r="A56" s="475" t="s">
        <v>474</v>
      </c>
      <c r="B56" s="474" t="s">
        <v>469</v>
      </c>
      <c r="C56" s="469" t="s">
        <v>468</v>
      </c>
      <c r="D56" s="469" t="s">
        <v>472</v>
      </c>
      <c r="E56" s="469" t="s">
        <v>408</v>
      </c>
      <c r="F56" s="469" t="s">
        <v>473</v>
      </c>
      <c r="G56" s="469" t="s">
        <v>4</v>
      </c>
      <c r="H56" s="469" t="s">
        <v>472</v>
      </c>
      <c r="I56" s="469" t="s">
        <v>357</v>
      </c>
      <c r="J56" s="469" t="s">
        <v>356</v>
      </c>
      <c r="K56" s="469" t="s">
        <v>355</v>
      </c>
      <c r="L56" s="473">
        <v>81194393</v>
      </c>
      <c r="M56" s="473">
        <v>81194393</v>
      </c>
      <c r="N56" s="473">
        <v>81194393</v>
      </c>
      <c r="O56" s="467"/>
    </row>
    <row r="57" spans="1:15" ht="23.25" x14ac:dyDescent="0.25">
      <c r="A57" s="475" t="s">
        <v>474</v>
      </c>
      <c r="B57" s="474" t="s">
        <v>469</v>
      </c>
      <c r="C57" s="469" t="s">
        <v>468</v>
      </c>
      <c r="D57" s="469" t="s">
        <v>472</v>
      </c>
      <c r="E57" s="469" t="s">
        <v>452</v>
      </c>
      <c r="F57" s="469" t="s">
        <v>473</v>
      </c>
      <c r="G57" s="469" t="s">
        <v>4</v>
      </c>
      <c r="H57" s="469" t="s">
        <v>472</v>
      </c>
      <c r="I57" s="469" t="s">
        <v>357</v>
      </c>
      <c r="J57" s="469" t="s">
        <v>356</v>
      </c>
      <c r="K57" s="469" t="s">
        <v>355</v>
      </c>
      <c r="L57" s="473">
        <v>21091397</v>
      </c>
      <c r="M57" s="473">
        <v>21091397</v>
      </c>
      <c r="N57" s="473">
        <v>21091397</v>
      </c>
      <c r="O57" s="467"/>
    </row>
    <row r="58" spans="1:15" ht="23.25" x14ac:dyDescent="0.25">
      <c r="A58" s="475" t="s">
        <v>470</v>
      </c>
      <c r="B58" s="474" t="s">
        <v>469</v>
      </c>
      <c r="C58" s="469" t="s">
        <v>468</v>
      </c>
      <c r="D58" s="469" t="s">
        <v>466</v>
      </c>
      <c r="E58" s="469" t="s">
        <v>385</v>
      </c>
      <c r="F58" s="469" t="s">
        <v>471</v>
      </c>
      <c r="G58" s="469" t="s">
        <v>4</v>
      </c>
      <c r="H58" s="469" t="s">
        <v>466</v>
      </c>
      <c r="I58" s="469" t="s">
        <v>357</v>
      </c>
      <c r="J58" s="469" t="s">
        <v>356</v>
      </c>
      <c r="K58" s="469" t="s">
        <v>355</v>
      </c>
      <c r="L58" s="473">
        <v>50000</v>
      </c>
      <c r="M58" s="473">
        <v>50000</v>
      </c>
      <c r="N58" s="473">
        <v>50000</v>
      </c>
      <c r="O58" s="467"/>
    </row>
    <row r="59" spans="1:15" ht="23.25" x14ac:dyDescent="0.25">
      <c r="A59" s="475" t="s">
        <v>470</v>
      </c>
      <c r="B59" s="474" t="s">
        <v>469</v>
      </c>
      <c r="C59" s="469" t="s">
        <v>468</v>
      </c>
      <c r="D59" s="469" t="s">
        <v>466</v>
      </c>
      <c r="E59" s="469" t="s">
        <v>408</v>
      </c>
      <c r="F59" s="469" t="s">
        <v>467</v>
      </c>
      <c r="G59" s="469" t="s">
        <v>4</v>
      </c>
      <c r="H59" s="469" t="s">
        <v>466</v>
      </c>
      <c r="I59" s="469" t="s">
        <v>357</v>
      </c>
      <c r="J59" s="469" t="s">
        <v>356</v>
      </c>
      <c r="K59" s="469" t="s">
        <v>355</v>
      </c>
      <c r="L59" s="473">
        <v>530000</v>
      </c>
      <c r="M59" s="473">
        <v>530000</v>
      </c>
      <c r="N59" s="473">
        <v>530000</v>
      </c>
      <c r="O59" s="467"/>
    </row>
    <row r="60" spans="1:15" ht="23.25" x14ac:dyDescent="0.25">
      <c r="A60" s="475" t="s">
        <v>470</v>
      </c>
      <c r="B60" s="474" t="s">
        <v>469</v>
      </c>
      <c r="C60" s="469" t="s">
        <v>468</v>
      </c>
      <c r="D60" s="469" t="s">
        <v>466</v>
      </c>
      <c r="E60" s="469" t="s">
        <v>452</v>
      </c>
      <c r="F60" s="469" t="s">
        <v>467</v>
      </c>
      <c r="G60" s="469" t="s">
        <v>4</v>
      </c>
      <c r="H60" s="469" t="s">
        <v>466</v>
      </c>
      <c r="I60" s="469" t="s">
        <v>357</v>
      </c>
      <c r="J60" s="469" t="s">
        <v>356</v>
      </c>
      <c r="K60" s="469" t="s">
        <v>355</v>
      </c>
      <c r="L60" s="473">
        <v>195000</v>
      </c>
      <c r="M60" s="473">
        <v>195000</v>
      </c>
      <c r="N60" s="473">
        <v>195000</v>
      </c>
      <c r="O60" s="467"/>
    </row>
    <row r="61" spans="1:15" ht="23.25" x14ac:dyDescent="0.25">
      <c r="A61" s="475" t="s">
        <v>465</v>
      </c>
      <c r="B61" s="474" t="s">
        <v>461</v>
      </c>
      <c r="C61" s="469" t="s">
        <v>460</v>
      </c>
      <c r="D61" s="469" t="s">
        <v>357</v>
      </c>
      <c r="E61" s="469" t="s">
        <v>360</v>
      </c>
      <c r="F61" s="469" t="s">
        <v>359</v>
      </c>
      <c r="G61" s="469" t="s">
        <v>358</v>
      </c>
      <c r="H61" s="469" t="s">
        <v>357</v>
      </c>
      <c r="I61" s="469" t="s">
        <v>357</v>
      </c>
      <c r="J61" s="469" t="s">
        <v>356</v>
      </c>
      <c r="K61" s="469" t="s">
        <v>355</v>
      </c>
      <c r="L61" s="473">
        <v>25093.1</v>
      </c>
      <c r="M61" s="473">
        <v>18800</v>
      </c>
      <c r="N61" s="473">
        <v>18800</v>
      </c>
      <c r="O61" s="467"/>
    </row>
    <row r="62" spans="1:15" ht="23.25" x14ac:dyDescent="0.25">
      <c r="A62" s="475" t="s">
        <v>464</v>
      </c>
      <c r="B62" s="474" t="s">
        <v>461</v>
      </c>
      <c r="C62" s="469" t="s">
        <v>460</v>
      </c>
      <c r="D62" s="469" t="s">
        <v>462</v>
      </c>
      <c r="E62" s="469" t="s">
        <v>385</v>
      </c>
      <c r="F62" s="469" t="s">
        <v>463</v>
      </c>
      <c r="G62" s="469" t="s">
        <v>4</v>
      </c>
      <c r="H62" s="469" t="s">
        <v>462</v>
      </c>
      <c r="I62" s="469" t="s">
        <v>357</v>
      </c>
      <c r="J62" s="469" t="s">
        <v>356</v>
      </c>
      <c r="K62" s="469" t="s">
        <v>355</v>
      </c>
      <c r="L62" s="473">
        <v>3500</v>
      </c>
      <c r="M62" s="473">
        <v>2800</v>
      </c>
      <c r="N62" s="473">
        <v>2800</v>
      </c>
      <c r="O62" s="467"/>
    </row>
    <row r="63" spans="1:15" ht="23.25" x14ac:dyDescent="0.25">
      <c r="A63" s="475" t="s">
        <v>435</v>
      </c>
      <c r="B63" s="474" t="s">
        <v>461</v>
      </c>
      <c r="C63" s="469" t="s">
        <v>460</v>
      </c>
      <c r="D63" s="469" t="s">
        <v>433</v>
      </c>
      <c r="E63" s="469" t="s">
        <v>385</v>
      </c>
      <c r="F63" s="469" t="s">
        <v>436</v>
      </c>
      <c r="G63" s="469" t="s">
        <v>4</v>
      </c>
      <c r="H63" s="469" t="s">
        <v>433</v>
      </c>
      <c r="I63" s="469" t="s">
        <v>357</v>
      </c>
      <c r="J63" s="469" t="s">
        <v>356</v>
      </c>
      <c r="K63" s="469" t="s">
        <v>355</v>
      </c>
      <c r="L63" s="473">
        <v>21593.1</v>
      </c>
      <c r="M63" s="473">
        <v>16000</v>
      </c>
      <c r="N63" s="473">
        <v>16000</v>
      </c>
      <c r="O63" s="467"/>
    </row>
    <row r="64" spans="1:15" ht="23.25" x14ac:dyDescent="0.25">
      <c r="A64" s="475" t="s">
        <v>459</v>
      </c>
      <c r="B64" s="474" t="s">
        <v>458</v>
      </c>
      <c r="C64" s="469" t="s">
        <v>453</v>
      </c>
      <c r="D64" s="469" t="s">
        <v>357</v>
      </c>
      <c r="E64" s="469" t="s">
        <v>360</v>
      </c>
      <c r="F64" s="469" t="s">
        <v>359</v>
      </c>
      <c r="G64" s="469" t="s">
        <v>358</v>
      </c>
      <c r="H64" s="469" t="s">
        <v>357</v>
      </c>
      <c r="I64" s="469" t="s">
        <v>357</v>
      </c>
      <c r="J64" s="469" t="s">
        <v>356</v>
      </c>
      <c r="K64" s="469" t="s">
        <v>355</v>
      </c>
      <c r="L64" s="473">
        <v>34837530</v>
      </c>
      <c r="M64" s="473">
        <v>34837530</v>
      </c>
      <c r="N64" s="473">
        <v>34837530</v>
      </c>
      <c r="O64" s="467"/>
    </row>
    <row r="65" spans="1:15" ht="23.25" x14ac:dyDescent="0.25">
      <c r="A65" s="475" t="s">
        <v>455</v>
      </c>
      <c r="B65" s="474" t="s">
        <v>454</v>
      </c>
      <c r="C65" s="469" t="s">
        <v>453</v>
      </c>
      <c r="D65" s="469" t="s">
        <v>450</v>
      </c>
      <c r="E65" s="469" t="s">
        <v>360</v>
      </c>
      <c r="F65" s="469" t="s">
        <v>457</v>
      </c>
      <c r="G65" s="469" t="s">
        <v>2</v>
      </c>
      <c r="H65" s="469" t="s">
        <v>450</v>
      </c>
      <c r="I65" s="469" t="s">
        <v>357</v>
      </c>
      <c r="J65" s="469" t="s">
        <v>356</v>
      </c>
      <c r="K65" s="469" t="s">
        <v>355</v>
      </c>
      <c r="L65" s="473">
        <v>964610</v>
      </c>
      <c r="M65" s="473">
        <v>964610</v>
      </c>
      <c r="N65" s="473">
        <v>964610</v>
      </c>
      <c r="O65" s="467"/>
    </row>
    <row r="66" spans="1:15" ht="23.25" x14ac:dyDescent="0.25">
      <c r="A66" s="475" t="s">
        <v>455</v>
      </c>
      <c r="B66" s="474" t="s">
        <v>454</v>
      </c>
      <c r="C66" s="469" t="s">
        <v>453</v>
      </c>
      <c r="D66" s="469" t="s">
        <v>450</v>
      </c>
      <c r="E66" s="469" t="s">
        <v>385</v>
      </c>
      <c r="F66" s="469" t="s">
        <v>456</v>
      </c>
      <c r="G66" s="469" t="s">
        <v>4</v>
      </c>
      <c r="H66" s="469" t="s">
        <v>450</v>
      </c>
      <c r="I66" s="469" t="s">
        <v>357</v>
      </c>
      <c r="J66" s="469" t="s">
        <v>356</v>
      </c>
      <c r="K66" s="469" t="s">
        <v>355</v>
      </c>
      <c r="L66" s="473">
        <v>2982610</v>
      </c>
      <c r="M66" s="473">
        <v>2982610</v>
      </c>
      <c r="N66" s="473">
        <v>2982610</v>
      </c>
      <c r="O66" s="467"/>
    </row>
    <row r="67" spans="1:15" ht="23.25" x14ac:dyDescent="0.25">
      <c r="A67" s="475" t="s">
        <v>455</v>
      </c>
      <c r="B67" s="474" t="s">
        <v>454</v>
      </c>
      <c r="C67" s="469" t="s">
        <v>453</v>
      </c>
      <c r="D67" s="469" t="s">
        <v>450</v>
      </c>
      <c r="E67" s="469" t="s">
        <v>408</v>
      </c>
      <c r="F67" s="469" t="s">
        <v>451</v>
      </c>
      <c r="G67" s="469" t="s">
        <v>4</v>
      </c>
      <c r="H67" s="469" t="s">
        <v>450</v>
      </c>
      <c r="I67" s="469" t="s">
        <v>357</v>
      </c>
      <c r="J67" s="469" t="s">
        <v>356</v>
      </c>
      <c r="K67" s="469" t="s">
        <v>355</v>
      </c>
      <c r="L67" s="473">
        <v>24520707</v>
      </c>
      <c r="M67" s="473">
        <v>24520707</v>
      </c>
      <c r="N67" s="473">
        <v>24520707</v>
      </c>
      <c r="O67" s="467"/>
    </row>
    <row r="68" spans="1:15" ht="23.25" x14ac:dyDescent="0.25">
      <c r="A68" s="475" t="s">
        <v>455</v>
      </c>
      <c r="B68" s="474" t="s">
        <v>454</v>
      </c>
      <c r="C68" s="469" t="s">
        <v>453</v>
      </c>
      <c r="D68" s="469" t="s">
        <v>450</v>
      </c>
      <c r="E68" s="469" t="s">
        <v>452</v>
      </c>
      <c r="F68" s="469" t="s">
        <v>451</v>
      </c>
      <c r="G68" s="469" t="s">
        <v>4</v>
      </c>
      <c r="H68" s="469" t="s">
        <v>450</v>
      </c>
      <c r="I68" s="469" t="s">
        <v>357</v>
      </c>
      <c r="J68" s="469" t="s">
        <v>356</v>
      </c>
      <c r="K68" s="469" t="s">
        <v>355</v>
      </c>
      <c r="L68" s="473">
        <v>6369603</v>
      </c>
      <c r="M68" s="473">
        <v>6369603</v>
      </c>
      <c r="N68" s="473">
        <v>6369603</v>
      </c>
      <c r="O68" s="467"/>
    </row>
    <row r="69" spans="1:15" ht="23.25" x14ac:dyDescent="0.25">
      <c r="A69" s="475" t="s">
        <v>449</v>
      </c>
      <c r="B69" s="474" t="s">
        <v>448</v>
      </c>
      <c r="C69" s="469" t="s">
        <v>357</v>
      </c>
      <c r="D69" s="469" t="s">
        <v>357</v>
      </c>
      <c r="E69" s="469" t="s">
        <v>360</v>
      </c>
      <c r="F69" s="469" t="s">
        <v>359</v>
      </c>
      <c r="G69" s="469" t="s">
        <v>358</v>
      </c>
      <c r="H69" s="469" t="s">
        <v>357</v>
      </c>
      <c r="I69" s="469" t="s">
        <v>357</v>
      </c>
      <c r="J69" s="469" t="s">
        <v>356</v>
      </c>
      <c r="K69" s="469" t="s">
        <v>355</v>
      </c>
      <c r="L69" s="473">
        <v>48387691.159999996</v>
      </c>
      <c r="M69" s="473">
        <v>45024845</v>
      </c>
      <c r="N69" s="473">
        <v>45024845</v>
      </c>
      <c r="O69" s="467"/>
    </row>
    <row r="70" spans="1:15" ht="23.25" x14ac:dyDescent="0.25">
      <c r="A70" s="475" t="s">
        <v>447</v>
      </c>
      <c r="B70" s="474" t="s">
        <v>402</v>
      </c>
      <c r="C70" s="469" t="s">
        <v>401</v>
      </c>
      <c r="D70" s="469" t="s">
        <v>357</v>
      </c>
      <c r="E70" s="469" t="s">
        <v>360</v>
      </c>
      <c r="F70" s="469" t="s">
        <v>359</v>
      </c>
      <c r="G70" s="469" t="s">
        <v>358</v>
      </c>
      <c r="H70" s="469" t="s">
        <v>357</v>
      </c>
      <c r="I70" s="469" t="s">
        <v>357</v>
      </c>
      <c r="J70" s="469" t="s">
        <v>356</v>
      </c>
      <c r="K70" s="469" t="s">
        <v>355</v>
      </c>
      <c r="L70" s="473">
        <v>41975891.159999996</v>
      </c>
      <c r="M70" s="473">
        <v>38613045</v>
      </c>
      <c r="N70" s="473">
        <v>38613045</v>
      </c>
      <c r="O70" s="467"/>
    </row>
    <row r="71" spans="1:15" ht="23.25" x14ac:dyDescent="0.25">
      <c r="A71" s="475" t="s">
        <v>446</v>
      </c>
      <c r="B71" s="474" t="s">
        <v>402</v>
      </c>
      <c r="C71" s="469" t="s">
        <v>401</v>
      </c>
      <c r="D71" s="469" t="s">
        <v>444</v>
      </c>
      <c r="E71" s="469" t="s">
        <v>385</v>
      </c>
      <c r="F71" s="469" t="s">
        <v>445</v>
      </c>
      <c r="G71" s="469" t="s">
        <v>4</v>
      </c>
      <c r="H71" s="469" t="s">
        <v>444</v>
      </c>
      <c r="I71" s="469" t="s">
        <v>357</v>
      </c>
      <c r="J71" s="469" t="s">
        <v>356</v>
      </c>
      <c r="K71" s="469" t="s">
        <v>355</v>
      </c>
      <c r="L71" s="473">
        <v>313526</v>
      </c>
      <c r="M71" s="473">
        <v>313526</v>
      </c>
      <c r="N71" s="473">
        <v>313526</v>
      </c>
      <c r="O71" s="467"/>
    </row>
    <row r="72" spans="1:15" ht="23.25" x14ac:dyDescent="0.25">
      <c r="A72" s="475" t="s">
        <v>397</v>
      </c>
      <c r="B72" s="474" t="s">
        <v>402</v>
      </c>
      <c r="C72" s="469" t="s">
        <v>401</v>
      </c>
      <c r="D72" s="469" t="s">
        <v>393</v>
      </c>
      <c r="E72" s="469" t="s">
        <v>360</v>
      </c>
      <c r="F72" s="469" t="s">
        <v>443</v>
      </c>
      <c r="G72" s="469" t="s">
        <v>2</v>
      </c>
      <c r="H72" s="469" t="s">
        <v>393</v>
      </c>
      <c r="I72" s="469" t="s">
        <v>357</v>
      </c>
      <c r="J72" s="469" t="s">
        <v>356</v>
      </c>
      <c r="K72" s="469" t="s">
        <v>355</v>
      </c>
      <c r="L72" s="473">
        <v>150000</v>
      </c>
      <c r="M72" s="473">
        <v>150000</v>
      </c>
      <c r="N72" s="473">
        <v>150000</v>
      </c>
      <c r="O72" s="467"/>
    </row>
    <row r="73" spans="1:15" ht="23.25" x14ac:dyDescent="0.25">
      <c r="A73" s="475" t="s">
        <v>397</v>
      </c>
      <c r="B73" s="474" t="s">
        <v>402</v>
      </c>
      <c r="C73" s="469" t="s">
        <v>401</v>
      </c>
      <c r="D73" s="469" t="s">
        <v>393</v>
      </c>
      <c r="E73" s="469" t="s">
        <v>385</v>
      </c>
      <c r="F73" s="469" t="s">
        <v>394</v>
      </c>
      <c r="G73" s="469" t="s">
        <v>4</v>
      </c>
      <c r="H73" s="469" t="s">
        <v>393</v>
      </c>
      <c r="I73" s="469" t="s">
        <v>357</v>
      </c>
      <c r="J73" s="469" t="s">
        <v>356</v>
      </c>
      <c r="K73" s="469" t="s">
        <v>355</v>
      </c>
      <c r="L73" s="473">
        <v>272000</v>
      </c>
      <c r="M73" s="473">
        <v>272000</v>
      </c>
      <c r="N73" s="473">
        <v>272000</v>
      </c>
      <c r="O73" s="467"/>
    </row>
    <row r="74" spans="1:15" ht="23.25" x14ac:dyDescent="0.25">
      <c r="A74" s="475" t="s">
        <v>440</v>
      </c>
      <c r="B74" s="474" t="s">
        <v>402</v>
      </c>
      <c r="C74" s="469" t="s">
        <v>401</v>
      </c>
      <c r="D74" s="469" t="s">
        <v>438</v>
      </c>
      <c r="E74" s="469" t="s">
        <v>360</v>
      </c>
      <c r="F74" s="469" t="s">
        <v>442</v>
      </c>
      <c r="G74" s="469" t="s">
        <v>2</v>
      </c>
      <c r="H74" s="469" t="s">
        <v>438</v>
      </c>
      <c r="I74" s="469" t="s">
        <v>357</v>
      </c>
      <c r="J74" s="469" t="s">
        <v>356</v>
      </c>
      <c r="K74" s="469" t="s">
        <v>355</v>
      </c>
      <c r="L74" s="473">
        <v>250000</v>
      </c>
      <c r="M74" s="473">
        <v>250000</v>
      </c>
      <c r="N74" s="473">
        <v>250000</v>
      </c>
      <c r="O74" s="467"/>
    </row>
    <row r="75" spans="1:15" ht="23.25" x14ac:dyDescent="0.25">
      <c r="A75" s="475" t="s">
        <v>440</v>
      </c>
      <c r="B75" s="474" t="s">
        <v>402</v>
      </c>
      <c r="C75" s="469" t="s">
        <v>401</v>
      </c>
      <c r="D75" s="469" t="s">
        <v>438</v>
      </c>
      <c r="E75" s="469" t="s">
        <v>360</v>
      </c>
      <c r="F75" s="469" t="s">
        <v>441</v>
      </c>
      <c r="G75" s="469" t="s">
        <v>2</v>
      </c>
      <c r="H75" s="469" t="s">
        <v>438</v>
      </c>
      <c r="I75" s="469" t="s">
        <v>357</v>
      </c>
      <c r="J75" s="469" t="s">
        <v>356</v>
      </c>
      <c r="K75" s="469" t="s">
        <v>355</v>
      </c>
      <c r="L75" s="473">
        <v>63652</v>
      </c>
      <c r="M75" s="473">
        <v>63652</v>
      </c>
      <c r="N75" s="473">
        <v>63652</v>
      </c>
      <c r="O75" s="467"/>
    </row>
    <row r="76" spans="1:15" ht="23.25" x14ac:dyDescent="0.25">
      <c r="A76" s="475" t="s">
        <v>440</v>
      </c>
      <c r="B76" s="474" t="s">
        <v>402</v>
      </c>
      <c r="C76" s="469" t="s">
        <v>401</v>
      </c>
      <c r="D76" s="469" t="s">
        <v>438</v>
      </c>
      <c r="E76" s="469" t="s">
        <v>385</v>
      </c>
      <c r="F76" s="469" t="s">
        <v>439</v>
      </c>
      <c r="G76" s="469" t="s">
        <v>4</v>
      </c>
      <c r="H76" s="469" t="s">
        <v>438</v>
      </c>
      <c r="I76" s="469" t="s">
        <v>357</v>
      </c>
      <c r="J76" s="469" t="s">
        <v>356</v>
      </c>
      <c r="K76" s="469" t="s">
        <v>355</v>
      </c>
      <c r="L76" s="473">
        <v>2652668.2400000002</v>
      </c>
      <c r="M76" s="473">
        <v>2298101</v>
      </c>
      <c r="N76" s="473">
        <v>2298101</v>
      </c>
      <c r="O76" s="467"/>
    </row>
    <row r="77" spans="1:15" ht="23.25" x14ac:dyDescent="0.25">
      <c r="A77" s="475" t="s">
        <v>435</v>
      </c>
      <c r="B77" s="474" t="s">
        <v>402</v>
      </c>
      <c r="C77" s="469" t="s">
        <v>401</v>
      </c>
      <c r="D77" s="469" t="s">
        <v>433</v>
      </c>
      <c r="E77" s="469" t="s">
        <v>360</v>
      </c>
      <c r="F77" s="469" t="s">
        <v>437</v>
      </c>
      <c r="G77" s="469" t="s">
        <v>2</v>
      </c>
      <c r="H77" s="469" t="s">
        <v>433</v>
      </c>
      <c r="I77" s="469" t="s">
        <v>357</v>
      </c>
      <c r="J77" s="469" t="s">
        <v>356</v>
      </c>
      <c r="K77" s="469" t="s">
        <v>355</v>
      </c>
      <c r="L77" s="473">
        <v>291380</v>
      </c>
      <c r="M77" s="473">
        <v>225000</v>
      </c>
      <c r="N77" s="473">
        <v>225000</v>
      </c>
      <c r="O77" s="467"/>
    </row>
    <row r="78" spans="1:15" ht="23.25" x14ac:dyDescent="0.25">
      <c r="A78" s="475" t="s">
        <v>435</v>
      </c>
      <c r="B78" s="474" t="s">
        <v>402</v>
      </c>
      <c r="C78" s="469" t="s">
        <v>401</v>
      </c>
      <c r="D78" s="469" t="s">
        <v>433</v>
      </c>
      <c r="E78" s="469" t="s">
        <v>385</v>
      </c>
      <c r="F78" s="469" t="s">
        <v>436</v>
      </c>
      <c r="G78" s="469" t="s">
        <v>4</v>
      </c>
      <c r="H78" s="469" t="s">
        <v>433</v>
      </c>
      <c r="I78" s="469" t="s">
        <v>357</v>
      </c>
      <c r="J78" s="469" t="s">
        <v>356</v>
      </c>
      <c r="K78" s="469" t="s">
        <v>355</v>
      </c>
      <c r="L78" s="473">
        <v>11106092</v>
      </c>
      <c r="M78" s="473">
        <v>11056100</v>
      </c>
      <c r="N78" s="473">
        <v>11056100</v>
      </c>
      <c r="O78" s="467"/>
    </row>
    <row r="79" spans="1:15" ht="23.25" x14ac:dyDescent="0.25">
      <c r="A79" s="475" t="s">
        <v>435</v>
      </c>
      <c r="B79" s="474" t="s">
        <v>402</v>
      </c>
      <c r="C79" s="469" t="s">
        <v>401</v>
      </c>
      <c r="D79" s="469" t="s">
        <v>433</v>
      </c>
      <c r="E79" s="469" t="s">
        <v>434</v>
      </c>
      <c r="F79" s="469" t="s">
        <v>359</v>
      </c>
      <c r="G79" s="469" t="s">
        <v>5</v>
      </c>
      <c r="H79" s="469" t="s">
        <v>433</v>
      </c>
      <c r="I79" s="469" t="s">
        <v>357</v>
      </c>
      <c r="J79" s="469" t="s">
        <v>356</v>
      </c>
      <c r="K79" s="469" t="s">
        <v>355</v>
      </c>
      <c r="L79" s="473">
        <v>1200000</v>
      </c>
      <c r="M79" s="473"/>
      <c r="N79" s="473"/>
      <c r="O79" s="467"/>
    </row>
    <row r="80" spans="1:15" ht="23.25" x14ac:dyDescent="0.25">
      <c r="A80" s="475" t="s">
        <v>429</v>
      </c>
      <c r="B80" s="474" t="s">
        <v>402</v>
      </c>
      <c r="C80" s="469" t="s">
        <v>401</v>
      </c>
      <c r="D80" s="469" t="s">
        <v>428</v>
      </c>
      <c r="E80" s="469" t="s">
        <v>360</v>
      </c>
      <c r="F80" s="469" t="s">
        <v>432</v>
      </c>
      <c r="G80" s="469" t="s">
        <v>2</v>
      </c>
      <c r="H80" s="469" t="s">
        <v>428</v>
      </c>
      <c r="I80" s="469" t="s">
        <v>357</v>
      </c>
      <c r="J80" s="469" t="s">
        <v>356</v>
      </c>
      <c r="K80" s="469" t="s">
        <v>355</v>
      </c>
      <c r="L80" s="473">
        <v>137200</v>
      </c>
      <c r="M80" s="473"/>
      <c r="N80" s="473"/>
      <c r="O80" s="467"/>
    </row>
    <row r="81" spans="1:15" ht="23.25" x14ac:dyDescent="0.25">
      <c r="A81" s="475" t="s">
        <v>429</v>
      </c>
      <c r="B81" s="474" t="s">
        <v>402</v>
      </c>
      <c r="C81" s="469" t="s">
        <v>401</v>
      </c>
      <c r="D81" s="469" t="s">
        <v>428</v>
      </c>
      <c r="E81" s="469" t="s">
        <v>360</v>
      </c>
      <c r="F81" s="469" t="s">
        <v>431</v>
      </c>
      <c r="G81" s="469" t="s">
        <v>2</v>
      </c>
      <c r="H81" s="469" t="s">
        <v>428</v>
      </c>
      <c r="I81" s="469" t="s">
        <v>357</v>
      </c>
      <c r="J81" s="469" t="s">
        <v>356</v>
      </c>
      <c r="K81" s="469" t="s">
        <v>355</v>
      </c>
      <c r="L81" s="473">
        <v>70398</v>
      </c>
      <c r="M81" s="473">
        <v>70398</v>
      </c>
      <c r="N81" s="473">
        <v>70398</v>
      </c>
      <c r="O81" s="467"/>
    </row>
    <row r="82" spans="1:15" ht="23.25" x14ac:dyDescent="0.25">
      <c r="A82" s="475" t="s">
        <v>429</v>
      </c>
      <c r="B82" s="474" t="s">
        <v>402</v>
      </c>
      <c r="C82" s="469" t="s">
        <v>401</v>
      </c>
      <c r="D82" s="469" t="s">
        <v>428</v>
      </c>
      <c r="E82" s="469" t="s">
        <v>385</v>
      </c>
      <c r="F82" s="469" t="s">
        <v>430</v>
      </c>
      <c r="G82" s="469" t="s">
        <v>4</v>
      </c>
      <c r="H82" s="469" t="s">
        <v>428</v>
      </c>
      <c r="I82" s="469" t="s">
        <v>357</v>
      </c>
      <c r="J82" s="469" t="s">
        <v>356</v>
      </c>
      <c r="K82" s="469" t="s">
        <v>355</v>
      </c>
      <c r="L82" s="473">
        <v>33154</v>
      </c>
      <c r="M82" s="473">
        <v>424696</v>
      </c>
      <c r="N82" s="473">
        <v>424696</v>
      </c>
      <c r="O82" s="467"/>
    </row>
    <row r="83" spans="1:15" ht="23.25" x14ac:dyDescent="0.25">
      <c r="A83" s="475" t="s">
        <v>429</v>
      </c>
      <c r="B83" s="474" t="s">
        <v>402</v>
      </c>
      <c r="C83" s="469" t="s">
        <v>401</v>
      </c>
      <c r="D83" s="469" t="s">
        <v>428</v>
      </c>
      <c r="E83" s="469" t="s">
        <v>405</v>
      </c>
      <c r="F83" s="469" t="s">
        <v>359</v>
      </c>
      <c r="G83" s="469" t="s">
        <v>5</v>
      </c>
      <c r="H83" s="469" t="s">
        <v>428</v>
      </c>
      <c r="I83" s="469" t="s">
        <v>357</v>
      </c>
      <c r="J83" s="469" t="s">
        <v>356</v>
      </c>
      <c r="K83" s="469" t="s">
        <v>355</v>
      </c>
      <c r="L83" s="473">
        <v>1378816</v>
      </c>
      <c r="M83" s="473"/>
      <c r="N83" s="473"/>
      <c r="O83" s="467"/>
    </row>
    <row r="84" spans="1:15" ht="23.25" x14ac:dyDescent="0.25">
      <c r="A84" s="475" t="s">
        <v>427</v>
      </c>
      <c r="B84" s="474" t="s">
        <v>402</v>
      </c>
      <c r="C84" s="469" t="s">
        <v>401</v>
      </c>
      <c r="D84" s="469" t="s">
        <v>425</v>
      </c>
      <c r="E84" s="469" t="s">
        <v>360</v>
      </c>
      <c r="F84" s="469" t="s">
        <v>426</v>
      </c>
      <c r="G84" s="469" t="s">
        <v>2</v>
      </c>
      <c r="H84" s="469" t="s">
        <v>425</v>
      </c>
      <c r="I84" s="469" t="s">
        <v>357</v>
      </c>
      <c r="J84" s="469" t="s">
        <v>356</v>
      </c>
      <c r="K84" s="469" t="s">
        <v>355</v>
      </c>
      <c r="L84" s="473">
        <v>20000</v>
      </c>
      <c r="M84" s="473">
        <v>20000</v>
      </c>
      <c r="N84" s="473">
        <v>20000</v>
      </c>
      <c r="O84" s="467"/>
    </row>
    <row r="85" spans="1:15" ht="23.25" x14ac:dyDescent="0.25">
      <c r="A85" s="475" t="s">
        <v>421</v>
      </c>
      <c r="B85" s="474" t="s">
        <v>402</v>
      </c>
      <c r="C85" s="469" t="s">
        <v>401</v>
      </c>
      <c r="D85" s="469" t="s">
        <v>419</v>
      </c>
      <c r="E85" s="469" t="s">
        <v>360</v>
      </c>
      <c r="F85" s="469" t="s">
        <v>424</v>
      </c>
      <c r="G85" s="469" t="s">
        <v>2</v>
      </c>
      <c r="H85" s="469" t="s">
        <v>419</v>
      </c>
      <c r="I85" s="469" t="s">
        <v>357</v>
      </c>
      <c r="J85" s="469" t="s">
        <v>356</v>
      </c>
      <c r="K85" s="469" t="s">
        <v>355</v>
      </c>
      <c r="L85" s="473">
        <v>839171.84</v>
      </c>
      <c r="M85" s="473">
        <v>700000</v>
      </c>
      <c r="N85" s="473">
        <v>700000</v>
      </c>
      <c r="O85" s="467"/>
    </row>
    <row r="86" spans="1:15" ht="23.25" x14ac:dyDescent="0.25">
      <c r="A86" s="475" t="s">
        <v>421</v>
      </c>
      <c r="B86" s="474" t="s">
        <v>402</v>
      </c>
      <c r="C86" s="469" t="s">
        <v>401</v>
      </c>
      <c r="D86" s="469" t="s">
        <v>419</v>
      </c>
      <c r="E86" s="469" t="s">
        <v>360</v>
      </c>
      <c r="F86" s="469" t="s">
        <v>423</v>
      </c>
      <c r="G86" s="469" t="s">
        <v>2</v>
      </c>
      <c r="H86" s="469" t="s">
        <v>419</v>
      </c>
      <c r="I86" s="469" t="s">
        <v>357</v>
      </c>
      <c r="J86" s="469" t="s">
        <v>356</v>
      </c>
      <c r="K86" s="469" t="s">
        <v>355</v>
      </c>
      <c r="L86" s="473">
        <v>14271345.51</v>
      </c>
      <c r="M86" s="473">
        <v>14042818</v>
      </c>
      <c r="N86" s="473">
        <v>14042818</v>
      </c>
      <c r="O86" s="467"/>
    </row>
    <row r="87" spans="1:15" ht="23.25" x14ac:dyDescent="0.25">
      <c r="A87" s="475" t="s">
        <v>421</v>
      </c>
      <c r="B87" s="474" t="s">
        <v>402</v>
      </c>
      <c r="C87" s="469" t="s">
        <v>401</v>
      </c>
      <c r="D87" s="469" t="s">
        <v>419</v>
      </c>
      <c r="E87" s="469" t="s">
        <v>422</v>
      </c>
      <c r="F87" s="469" t="s">
        <v>359</v>
      </c>
      <c r="G87" s="469" t="s">
        <v>5</v>
      </c>
      <c r="H87" s="469" t="s">
        <v>419</v>
      </c>
      <c r="I87" s="469" t="s">
        <v>357</v>
      </c>
      <c r="J87" s="469" t="s">
        <v>356</v>
      </c>
      <c r="K87" s="469" t="s">
        <v>355</v>
      </c>
      <c r="L87" s="473">
        <v>4216000</v>
      </c>
      <c r="M87" s="473">
        <v>4216000</v>
      </c>
      <c r="N87" s="473">
        <v>4216000</v>
      </c>
      <c r="O87" s="467"/>
    </row>
    <row r="88" spans="1:15" ht="23.25" x14ac:dyDescent="0.25">
      <c r="A88" s="475" t="s">
        <v>421</v>
      </c>
      <c r="B88" s="474" t="s">
        <v>402</v>
      </c>
      <c r="C88" s="469" t="s">
        <v>401</v>
      </c>
      <c r="D88" s="469" t="s">
        <v>419</v>
      </c>
      <c r="E88" s="469" t="s">
        <v>420</v>
      </c>
      <c r="F88" s="469" t="s">
        <v>359</v>
      </c>
      <c r="G88" s="469" t="s">
        <v>5</v>
      </c>
      <c r="H88" s="469" t="s">
        <v>419</v>
      </c>
      <c r="I88" s="469" t="s">
        <v>357</v>
      </c>
      <c r="J88" s="469" t="s">
        <v>356</v>
      </c>
      <c r="K88" s="469" t="s">
        <v>355</v>
      </c>
      <c r="L88" s="473">
        <v>2059000</v>
      </c>
      <c r="M88" s="473">
        <v>2059000</v>
      </c>
      <c r="N88" s="473">
        <v>2059000</v>
      </c>
      <c r="O88" s="467"/>
    </row>
    <row r="89" spans="1:15" ht="23.25" x14ac:dyDescent="0.25">
      <c r="A89" s="475" t="s">
        <v>417</v>
      </c>
      <c r="B89" s="474" t="s">
        <v>402</v>
      </c>
      <c r="C89" s="469" t="s">
        <v>401</v>
      </c>
      <c r="D89" s="469" t="s">
        <v>416</v>
      </c>
      <c r="E89" s="469" t="s">
        <v>385</v>
      </c>
      <c r="F89" s="469" t="s">
        <v>418</v>
      </c>
      <c r="G89" s="469" t="s">
        <v>4</v>
      </c>
      <c r="H89" s="469" t="s">
        <v>416</v>
      </c>
      <c r="I89" s="469" t="s">
        <v>357</v>
      </c>
      <c r="J89" s="469" t="s">
        <v>356</v>
      </c>
      <c r="K89" s="469" t="s">
        <v>355</v>
      </c>
      <c r="L89" s="473">
        <v>100000</v>
      </c>
      <c r="M89" s="473">
        <v>100000</v>
      </c>
      <c r="N89" s="473">
        <v>100000</v>
      </c>
      <c r="O89" s="467"/>
    </row>
    <row r="90" spans="1:15" ht="23.25" x14ac:dyDescent="0.25">
      <c r="A90" s="475" t="s">
        <v>417</v>
      </c>
      <c r="B90" s="474" t="s">
        <v>402</v>
      </c>
      <c r="C90" s="469" t="s">
        <v>401</v>
      </c>
      <c r="D90" s="469" t="s">
        <v>416</v>
      </c>
      <c r="E90" s="469" t="s">
        <v>405</v>
      </c>
      <c r="F90" s="469" t="s">
        <v>359</v>
      </c>
      <c r="G90" s="469" t="s">
        <v>5</v>
      </c>
      <c r="H90" s="469" t="s">
        <v>416</v>
      </c>
      <c r="I90" s="469" t="s">
        <v>357</v>
      </c>
      <c r="J90" s="469" t="s">
        <v>356</v>
      </c>
      <c r="K90" s="469" t="s">
        <v>355</v>
      </c>
      <c r="L90" s="473">
        <v>150000</v>
      </c>
      <c r="M90" s="473"/>
      <c r="N90" s="473"/>
      <c r="O90" s="467"/>
    </row>
    <row r="91" spans="1:15" ht="23.25" x14ac:dyDescent="0.25">
      <c r="A91" s="475" t="s">
        <v>415</v>
      </c>
      <c r="B91" s="474" t="s">
        <v>402</v>
      </c>
      <c r="C91" s="469" t="s">
        <v>401</v>
      </c>
      <c r="D91" s="469" t="s">
        <v>413</v>
      </c>
      <c r="E91" s="469" t="s">
        <v>385</v>
      </c>
      <c r="F91" s="469" t="s">
        <v>414</v>
      </c>
      <c r="G91" s="469" t="s">
        <v>4</v>
      </c>
      <c r="H91" s="469" t="s">
        <v>413</v>
      </c>
      <c r="I91" s="469" t="s">
        <v>357</v>
      </c>
      <c r="J91" s="469" t="s">
        <v>356</v>
      </c>
      <c r="K91" s="469" t="s">
        <v>355</v>
      </c>
      <c r="L91" s="473">
        <v>286137.36</v>
      </c>
      <c r="M91" s="473">
        <v>300000</v>
      </c>
      <c r="N91" s="473">
        <v>300000</v>
      </c>
      <c r="O91" s="467"/>
    </row>
    <row r="92" spans="1:15" ht="23.25" x14ac:dyDescent="0.25">
      <c r="A92" s="475" t="s">
        <v>406</v>
      </c>
      <c r="B92" s="474" t="s">
        <v>402</v>
      </c>
      <c r="C92" s="469" t="s">
        <v>401</v>
      </c>
      <c r="D92" s="469" t="s">
        <v>404</v>
      </c>
      <c r="E92" s="469" t="s">
        <v>360</v>
      </c>
      <c r="F92" s="469" t="s">
        <v>412</v>
      </c>
      <c r="G92" s="469" t="s">
        <v>2</v>
      </c>
      <c r="H92" s="469" t="s">
        <v>404</v>
      </c>
      <c r="I92" s="469" t="s">
        <v>357</v>
      </c>
      <c r="J92" s="469" t="s">
        <v>356</v>
      </c>
      <c r="K92" s="469" t="s">
        <v>355</v>
      </c>
      <c r="L92" s="473">
        <v>257856.91</v>
      </c>
      <c r="M92" s="473">
        <v>234277</v>
      </c>
      <c r="N92" s="473">
        <v>234277</v>
      </c>
      <c r="O92" s="467"/>
    </row>
    <row r="93" spans="1:15" ht="23.25" x14ac:dyDescent="0.25">
      <c r="A93" s="475" t="s">
        <v>406</v>
      </c>
      <c r="B93" s="474" t="s">
        <v>402</v>
      </c>
      <c r="C93" s="469" t="s">
        <v>401</v>
      </c>
      <c r="D93" s="469" t="s">
        <v>404</v>
      </c>
      <c r="E93" s="469" t="s">
        <v>360</v>
      </c>
      <c r="F93" s="469" t="s">
        <v>411</v>
      </c>
      <c r="G93" s="469" t="s">
        <v>2</v>
      </c>
      <c r="H93" s="469" t="s">
        <v>404</v>
      </c>
      <c r="I93" s="469" t="s">
        <v>357</v>
      </c>
      <c r="J93" s="469" t="s">
        <v>356</v>
      </c>
      <c r="K93" s="469" t="s">
        <v>355</v>
      </c>
      <c r="L93" s="473">
        <v>60000</v>
      </c>
      <c r="M93" s="473">
        <v>60000</v>
      </c>
      <c r="N93" s="473">
        <v>60000</v>
      </c>
      <c r="O93" s="467"/>
    </row>
    <row r="94" spans="1:15" ht="23.25" x14ac:dyDescent="0.25">
      <c r="A94" s="475" t="s">
        <v>406</v>
      </c>
      <c r="B94" s="474" t="s">
        <v>402</v>
      </c>
      <c r="C94" s="469" t="s">
        <v>401</v>
      </c>
      <c r="D94" s="469" t="s">
        <v>404</v>
      </c>
      <c r="E94" s="469" t="s">
        <v>360</v>
      </c>
      <c r="F94" s="469" t="s">
        <v>410</v>
      </c>
      <c r="G94" s="469" t="s">
        <v>2</v>
      </c>
      <c r="H94" s="469" t="s">
        <v>404</v>
      </c>
      <c r="I94" s="469" t="s">
        <v>357</v>
      </c>
      <c r="J94" s="469" t="s">
        <v>356</v>
      </c>
      <c r="K94" s="469" t="s">
        <v>355</v>
      </c>
      <c r="L94" s="473">
        <v>220000</v>
      </c>
      <c r="M94" s="473">
        <v>220000</v>
      </c>
      <c r="N94" s="473">
        <v>220000</v>
      </c>
      <c r="O94" s="467"/>
    </row>
    <row r="95" spans="1:15" ht="23.25" x14ac:dyDescent="0.25">
      <c r="A95" s="475" t="s">
        <v>406</v>
      </c>
      <c r="B95" s="474" t="s">
        <v>402</v>
      </c>
      <c r="C95" s="469" t="s">
        <v>401</v>
      </c>
      <c r="D95" s="469" t="s">
        <v>404</v>
      </c>
      <c r="E95" s="469" t="s">
        <v>385</v>
      </c>
      <c r="F95" s="469" t="s">
        <v>409</v>
      </c>
      <c r="G95" s="469" t="s">
        <v>4</v>
      </c>
      <c r="H95" s="469" t="s">
        <v>404</v>
      </c>
      <c r="I95" s="469" t="s">
        <v>357</v>
      </c>
      <c r="J95" s="469" t="s">
        <v>356</v>
      </c>
      <c r="K95" s="469" t="s">
        <v>355</v>
      </c>
      <c r="L95" s="473">
        <v>1023183.9</v>
      </c>
      <c r="M95" s="473">
        <v>1029477</v>
      </c>
      <c r="N95" s="473">
        <v>1029477</v>
      </c>
      <c r="O95" s="467"/>
    </row>
    <row r="96" spans="1:15" ht="23.25" x14ac:dyDescent="0.25">
      <c r="A96" s="475" t="s">
        <v>406</v>
      </c>
      <c r="B96" s="474" t="s">
        <v>402</v>
      </c>
      <c r="C96" s="469" t="s">
        <v>401</v>
      </c>
      <c r="D96" s="469" t="s">
        <v>404</v>
      </c>
      <c r="E96" s="469" t="s">
        <v>408</v>
      </c>
      <c r="F96" s="469" t="s">
        <v>407</v>
      </c>
      <c r="G96" s="469" t="s">
        <v>4</v>
      </c>
      <c r="H96" s="469" t="s">
        <v>404</v>
      </c>
      <c r="I96" s="469" t="s">
        <v>357</v>
      </c>
      <c r="J96" s="469" t="s">
        <v>356</v>
      </c>
      <c r="K96" s="469" t="s">
        <v>355</v>
      </c>
      <c r="L96" s="473">
        <v>522280</v>
      </c>
      <c r="M96" s="473">
        <v>508000</v>
      </c>
      <c r="N96" s="473">
        <v>508000</v>
      </c>
      <c r="O96" s="467"/>
    </row>
    <row r="97" spans="1:15" ht="23.25" x14ac:dyDescent="0.25">
      <c r="A97" s="475" t="s">
        <v>406</v>
      </c>
      <c r="B97" s="474" t="s">
        <v>402</v>
      </c>
      <c r="C97" s="469" t="s">
        <v>401</v>
      </c>
      <c r="D97" s="469" t="s">
        <v>404</v>
      </c>
      <c r="E97" s="469" t="s">
        <v>405</v>
      </c>
      <c r="F97" s="469" t="s">
        <v>359</v>
      </c>
      <c r="G97" s="469" t="s">
        <v>5</v>
      </c>
      <c r="H97" s="469" t="s">
        <v>404</v>
      </c>
      <c r="I97" s="469" t="s">
        <v>357</v>
      </c>
      <c r="J97" s="469" t="s">
        <v>356</v>
      </c>
      <c r="K97" s="469" t="s">
        <v>355</v>
      </c>
      <c r="L97" s="473">
        <v>31184</v>
      </c>
      <c r="M97" s="473"/>
      <c r="N97" s="473"/>
      <c r="O97" s="467"/>
    </row>
    <row r="98" spans="1:15" ht="23.25" x14ac:dyDescent="0.25">
      <c r="A98" s="475" t="s">
        <v>403</v>
      </c>
      <c r="B98" s="474" t="s">
        <v>402</v>
      </c>
      <c r="C98" s="469" t="s">
        <v>401</v>
      </c>
      <c r="D98" s="469" t="s">
        <v>399</v>
      </c>
      <c r="E98" s="469" t="s">
        <v>385</v>
      </c>
      <c r="F98" s="469" t="s">
        <v>400</v>
      </c>
      <c r="G98" s="469" t="s">
        <v>4</v>
      </c>
      <c r="H98" s="469" t="s">
        <v>399</v>
      </c>
      <c r="I98" s="469" t="s">
        <v>357</v>
      </c>
      <c r="J98" s="469" t="s">
        <v>356</v>
      </c>
      <c r="K98" s="469" t="s">
        <v>355</v>
      </c>
      <c r="L98" s="473">
        <v>845.4</v>
      </c>
      <c r="M98" s="473"/>
      <c r="N98" s="473"/>
      <c r="O98" s="467"/>
    </row>
    <row r="99" spans="1:15" ht="23.25" x14ac:dyDescent="0.25">
      <c r="A99" s="475" t="s">
        <v>398</v>
      </c>
      <c r="B99" s="474" t="s">
        <v>396</v>
      </c>
      <c r="C99" s="469" t="s">
        <v>395</v>
      </c>
      <c r="D99" s="469" t="s">
        <v>357</v>
      </c>
      <c r="E99" s="469" t="s">
        <v>360</v>
      </c>
      <c r="F99" s="469" t="s">
        <v>359</v>
      </c>
      <c r="G99" s="469" t="s">
        <v>358</v>
      </c>
      <c r="H99" s="469" t="s">
        <v>357</v>
      </c>
      <c r="I99" s="469" t="s">
        <v>357</v>
      </c>
      <c r="J99" s="469" t="s">
        <v>356</v>
      </c>
      <c r="K99" s="469" t="s">
        <v>355</v>
      </c>
      <c r="L99" s="473">
        <v>6411800</v>
      </c>
      <c r="M99" s="473">
        <v>6411800</v>
      </c>
      <c r="N99" s="473">
        <v>6411800</v>
      </c>
      <c r="O99" s="467"/>
    </row>
    <row r="100" spans="1:15" ht="23.25" x14ac:dyDescent="0.25">
      <c r="A100" s="475" t="s">
        <v>397</v>
      </c>
      <c r="B100" s="474" t="s">
        <v>396</v>
      </c>
      <c r="C100" s="469" t="s">
        <v>395</v>
      </c>
      <c r="D100" s="469" t="s">
        <v>393</v>
      </c>
      <c r="E100" s="469" t="s">
        <v>385</v>
      </c>
      <c r="F100" s="469" t="s">
        <v>394</v>
      </c>
      <c r="G100" s="469" t="s">
        <v>4</v>
      </c>
      <c r="H100" s="469" t="s">
        <v>393</v>
      </c>
      <c r="I100" s="469" t="s">
        <v>357</v>
      </c>
      <c r="J100" s="469" t="s">
        <v>356</v>
      </c>
      <c r="K100" s="469" t="s">
        <v>355</v>
      </c>
      <c r="L100" s="473">
        <v>6411800</v>
      </c>
      <c r="M100" s="473">
        <v>6411800</v>
      </c>
      <c r="N100" s="473">
        <v>6411800</v>
      </c>
      <c r="O100" s="467"/>
    </row>
    <row r="101" spans="1:15" ht="23.25" x14ac:dyDescent="0.25">
      <c r="A101" s="475" t="s">
        <v>392</v>
      </c>
      <c r="B101" s="474" t="s">
        <v>391</v>
      </c>
      <c r="C101" s="469" t="s">
        <v>390</v>
      </c>
      <c r="D101" s="469" t="s">
        <v>357</v>
      </c>
      <c r="E101" s="469" t="s">
        <v>360</v>
      </c>
      <c r="F101" s="469" t="s">
        <v>359</v>
      </c>
      <c r="G101" s="469" t="s">
        <v>358</v>
      </c>
      <c r="H101" s="469" t="s">
        <v>357</v>
      </c>
      <c r="I101" s="469" t="s">
        <v>357</v>
      </c>
      <c r="J101" s="469" t="s">
        <v>356</v>
      </c>
      <c r="K101" s="469" t="s">
        <v>355</v>
      </c>
      <c r="L101" s="473">
        <v>2845045</v>
      </c>
      <c r="M101" s="473">
        <v>2845045</v>
      </c>
      <c r="N101" s="473">
        <v>2845045</v>
      </c>
      <c r="O101" s="467"/>
    </row>
    <row r="102" spans="1:15" ht="23.25" x14ac:dyDescent="0.25">
      <c r="A102" s="475" t="s">
        <v>389</v>
      </c>
      <c r="B102" s="474" t="s">
        <v>387</v>
      </c>
      <c r="C102" s="469" t="s">
        <v>386</v>
      </c>
      <c r="D102" s="469" t="s">
        <v>357</v>
      </c>
      <c r="E102" s="469" t="s">
        <v>360</v>
      </c>
      <c r="F102" s="469" t="s">
        <v>359</v>
      </c>
      <c r="G102" s="469" t="s">
        <v>358</v>
      </c>
      <c r="H102" s="469" t="s">
        <v>357</v>
      </c>
      <c r="I102" s="469" t="s">
        <v>357</v>
      </c>
      <c r="J102" s="469" t="s">
        <v>356</v>
      </c>
      <c r="K102" s="469" t="s">
        <v>355</v>
      </c>
      <c r="L102" s="473">
        <v>2821095</v>
      </c>
      <c r="M102" s="473">
        <v>2821095</v>
      </c>
      <c r="N102" s="473">
        <v>2821095</v>
      </c>
      <c r="O102" s="467"/>
    </row>
    <row r="103" spans="1:15" ht="23.25" x14ac:dyDescent="0.25">
      <c r="A103" s="475" t="s">
        <v>382</v>
      </c>
      <c r="B103" s="474" t="s">
        <v>387</v>
      </c>
      <c r="C103" s="469" t="s">
        <v>386</v>
      </c>
      <c r="D103" s="469" t="s">
        <v>378</v>
      </c>
      <c r="E103" s="469" t="s">
        <v>360</v>
      </c>
      <c r="F103" s="469" t="s">
        <v>388</v>
      </c>
      <c r="G103" s="469" t="s">
        <v>2</v>
      </c>
      <c r="H103" s="469" t="s">
        <v>378</v>
      </c>
      <c r="I103" s="469" t="s">
        <v>357</v>
      </c>
      <c r="J103" s="469" t="s">
        <v>356</v>
      </c>
      <c r="K103" s="469" t="s">
        <v>355</v>
      </c>
      <c r="L103" s="473">
        <v>262495</v>
      </c>
      <c r="M103" s="473">
        <v>262495</v>
      </c>
      <c r="N103" s="473">
        <v>262495</v>
      </c>
      <c r="O103" s="467"/>
    </row>
    <row r="104" spans="1:15" ht="23.25" x14ac:dyDescent="0.25">
      <c r="A104" s="475" t="s">
        <v>382</v>
      </c>
      <c r="B104" s="474" t="s">
        <v>387</v>
      </c>
      <c r="C104" s="469" t="s">
        <v>386</v>
      </c>
      <c r="D104" s="469" t="s">
        <v>378</v>
      </c>
      <c r="E104" s="469" t="s">
        <v>385</v>
      </c>
      <c r="F104" s="469" t="s">
        <v>384</v>
      </c>
      <c r="G104" s="469" t="s">
        <v>4</v>
      </c>
      <c r="H104" s="469" t="s">
        <v>378</v>
      </c>
      <c r="I104" s="469" t="s">
        <v>357</v>
      </c>
      <c r="J104" s="469" t="s">
        <v>356</v>
      </c>
      <c r="K104" s="469" t="s">
        <v>355</v>
      </c>
      <c r="L104" s="473">
        <v>2558600</v>
      </c>
      <c r="M104" s="473">
        <v>2558600</v>
      </c>
      <c r="N104" s="473">
        <v>2558600</v>
      </c>
      <c r="O104" s="467"/>
    </row>
    <row r="105" spans="1:15" ht="23.25" x14ac:dyDescent="0.25">
      <c r="A105" s="475" t="s">
        <v>383</v>
      </c>
      <c r="B105" s="474" t="s">
        <v>381</v>
      </c>
      <c r="C105" s="469" t="s">
        <v>380</v>
      </c>
      <c r="D105" s="469" t="s">
        <v>357</v>
      </c>
      <c r="E105" s="469" t="s">
        <v>360</v>
      </c>
      <c r="F105" s="469" t="s">
        <v>359</v>
      </c>
      <c r="G105" s="469" t="s">
        <v>358</v>
      </c>
      <c r="H105" s="469" t="s">
        <v>357</v>
      </c>
      <c r="I105" s="469" t="s">
        <v>357</v>
      </c>
      <c r="J105" s="469" t="s">
        <v>356</v>
      </c>
      <c r="K105" s="469" t="s">
        <v>355</v>
      </c>
      <c r="L105" s="473">
        <v>950</v>
      </c>
      <c r="M105" s="473">
        <v>950</v>
      </c>
      <c r="N105" s="473">
        <v>950</v>
      </c>
      <c r="O105" s="467"/>
    </row>
    <row r="106" spans="1:15" ht="23.25" x14ac:dyDescent="0.25">
      <c r="A106" s="475" t="s">
        <v>382</v>
      </c>
      <c r="B106" s="474" t="s">
        <v>381</v>
      </c>
      <c r="C106" s="469" t="s">
        <v>380</v>
      </c>
      <c r="D106" s="469" t="s">
        <v>378</v>
      </c>
      <c r="E106" s="469" t="s">
        <v>360</v>
      </c>
      <c r="F106" s="469" t="s">
        <v>379</v>
      </c>
      <c r="G106" s="469" t="s">
        <v>2</v>
      </c>
      <c r="H106" s="469" t="s">
        <v>378</v>
      </c>
      <c r="I106" s="469" t="s">
        <v>357</v>
      </c>
      <c r="J106" s="469" t="s">
        <v>356</v>
      </c>
      <c r="K106" s="469" t="s">
        <v>355</v>
      </c>
      <c r="L106" s="473">
        <v>950</v>
      </c>
      <c r="M106" s="473">
        <v>950</v>
      </c>
      <c r="N106" s="473">
        <v>950</v>
      </c>
      <c r="O106" s="467"/>
    </row>
    <row r="107" spans="1:15" ht="23.25" x14ac:dyDescent="0.25">
      <c r="A107" s="475" t="s">
        <v>377</v>
      </c>
      <c r="B107" s="474" t="s">
        <v>369</v>
      </c>
      <c r="C107" s="469" t="s">
        <v>368</v>
      </c>
      <c r="D107" s="469" t="s">
        <v>357</v>
      </c>
      <c r="E107" s="469" t="s">
        <v>360</v>
      </c>
      <c r="F107" s="469" t="s">
        <v>359</v>
      </c>
      <c r="G107" s="469" t="s">
        <v>358</v>
      </c>
      <c r="H107" s="469" t="s">
        <v>357</v>
      </c>
      <c r="I107" s="469" t="s">
        <v>357</v>
      </c>
      <c r="J107" s="469" t="s">
        <v>356</v>
      </c>
      <c r="K107" s="469" t="s">
        <v>355</v>
      </c>
      <c r="L107" s="473">
        <v>23000</v>
      </c>
      <c r="M107" s="473">
        <v>23000</v>
      </c>
      <c r="N107" s="473">
        <v>23000</v>
      </c>
      <c r="O107" s="467"/>
    </row>
    <row r="108" spans="1:15" ht="23.25" x14ac:dyDescent="0.25">
      <c r="A108" s="475" t="s">
        <v>376</v>
      </c>
      <c r="B108" s="474" t="s">
        <v>369</v>
      </c>
      <c r="C108" s="469" t="s">
        <v>368</v>
      </c>
      <c r="D108" s="469" t="s">
        <v>374</v>
      </c>
      <c r="E108" s="469" t="s">
        <v>360</v>
      </c>
      <c r="F108" s="469" t="s">
        <v>375</v>
      </c>
      <c r="G108" s="469" t="s">
        <v>2</v>
      </c>
      <c r="H108" s="469" t="s">
        <v>374</v>
      </c>
      <c r="I108" s="469" t="s">
        <v>357</v>
      </c>
      <c r="J108" s="469" t="s">
        <v>356</v>
      </c>
      <c r="K108" s="469" t="s">
        <v>355</v>
      </c>
      <c r="L108" s="473">
        <v>6500</v>
      </c>
      <c r="M108" s="473">
        <v>6500</v>
      </c>
      <c r="N108" s="473">
        <v>6500</v>
      </c>
      <c r="O108" s="467"/>
    </row>
    <row r="109" spans="1:15" ht="23.25" x14ac:dyDescent="0.25">
      <c r="A109" s="475" t="s">
        <v>373</v>
      </c>
      <c r="B109" s="474" t="s">
        <v>369</v>
      </c>
      <c r="C109" s="469" t="s">
        <v>368</v>
      </c>
      <c r="D109" s="469" t="s">
        <v>371</v>
      </c>
      <c r="E109" s="469" t="s">
        <v>360</v>
      </c>
      <c r="F109" s="469" t="s">
        <v>372</v>
      </c>
      <c r="G109" s="469" t="s">
        <v>2</v>
      </c>
      <c r="H109" s="469" t="s">
        <v>371</v>
      </c>
      <c r="I109" s="469" t="s">
        <v>357</v>
      </c>
      <c r="J109" s="469" t="s">
        <v>356</v>
      </c>
      <c r="K109" s="469" t="s">
        <v>355</v>
      </c>
      <c r="L109" s="473">
        <v>5500</v>
      </c>
      <c r="M109" s="473">
        <v>5500</v>
      </c>
      <c r="N109" s="473">
        <v>5500</v>
      </c>
      <c r="O109" s="467"/>
    </row>
    <row r="110" spans="1:15" ht="23.25" x14ac:dyDescent="0.25">
      <c r="A110" s="475" t="s">
        <v>370</v>
      </c>
      <c r="B110" s="474" t="s">
        <v>369</v>
      </c>
      <c r="C110" s="469" t="s">
        <v>368</v>
      </c>
      <c r="D110" s="469" t="s">
        <v>366</v>
      </c>
      <c r="E110" s="469" t="s">
        <v>360</v>
      </c>
      <c r="F110" s="469" t="s">
        <v>367</v>
      </c>
      <c r="G110" s="469" t="s">
        <v>2</v>
      </c>
      <c r="H110" s="469" t="s">
        <v>366</v>
      </c>
      <c r="I110" s="469" t="s">
        <v>357</v>
      </c>
      <c r="J110" s="469" t="s">
        <v>356</v>
      </c>
      <c r="K110" s="469" t="s">
        <v>355</v>
      </c>
      <c r="L110" s="473">
        <v>11000</v>
      </c>
      <c r="M110" s="473">
        <v>11000</v>
      </c>
      <c r="N110" s="473">
        <v>11000</v>
      </c>
      <c r="O110" s="467"/>
    </row>
    <row r="111" spans="1:15" ht="23.25" x14ac:dyDescent="0.25">
      <c r="A111" s="472" t="s">
        <v>365</v>
      </c>
      <c r="B111" s="471" t="s">
        <v>364</v>
      </c>
      <c r="C111" s="470" t="s">
        <v>363</v>
      </c>
      <c r="D111" s="469" t="s">
        <v>357</v>
      </c>
      <c r="E111" s="469" t="s">
        <v>360</v>
      </c>
      <c r="F111" s="469" t="s">
        <v>359</v>
      </c>
      <c r="G111" s="469" t="s">
        <v>358</v>
      </c>
      <c r="H111" s="469" t="s">
        <v>357</v>
      </c>
      <c r="I111" s="469" t="s">
        <v>363</v>
      </c>
      <c r="J111" s="469" t="s">
        <v>356</v>
      </c>
      <c r="K111" s="469" t="s">
        <v>355</v>
      </c>
      <c r="L111" s="468"/>
      <c r="M111" s="468"/>
      <c r="N111" s="468"/>
      <c r="O111" s="467"/>
    </row>
    <row r="112" spans="1:15" ht="23.25" x14ac:dyDescent="0.25">
      <c r="A112" s="472" t="s">
        <v>362</v>
      </c>
      <c r="B112" s="471" t="s">
        <v>361</v>
      </c>
      <c r="C112" s="470" t="s">
        <v>357</v>
      </c>
      <c r="D112" s="469" t="s">
        <v>357</v>
      </c>
      <c r="E112" s="469" t="s">
        <v>360</v>
      </c>
      <c r="F112" s="469" t="s">
        <v>359</v>
      </c>
      <c r="G112" s="469" t="s">
        <v>358</v>
      </c>
      <c r="H112" s="469" t="s">
        <v>357</v>
      </c>
      <c r="I112" s="469" t="s">
        <v>357</v>
      </c>
      <c r="J112" s="469" t="s">
        <v>356</v>
      </c>
      <c r="K112" s="469" t="s">
        <v>355</v>
      </c>
      <c r="L112" s="468"/>
      <c r="M112" s="468"/>
      <c r="N112" s="468"/>
      <c r="O112" s="467"/>
    </row>
    <row r="113" spans="1:2" ht="15" x14ac:dyDescent="0.25"/>
    <row r="114" spans="1:2" ht="15" x14ac:dyDescent="0.25"/>
    <row r="115" spans="1:2" ht="15" x14ac:dyDescent="0.25">
      <c r="A115" s="466"/>
      <c r="B115" s="466" t="s">
        <v>354</v>
      </c>
    </row>
    <row r="116" spans="1:2" ht="15" x14ac:dyDescent="0.25">
      <c r="A116" s="466"/>
      <c r="B116" s="466" t="s">
        <v>348</v>
      </c>
    </row>
    <row r="117" spans="1:2" ht="15" x14ac:dyDescent="0.25">
      <c r="A117" s="466"/>
      <c r="B117" s="466" t="s">
        <v>347</v>
      </c>
    </row>
    <row r="118" spans="1:2" ht="15" x14ac:dyDescent="0.25">
      <c r="A118" s="465"/>
      <c r="B118" s="465" t="s">
        <v>353</v>
      </c>
    </row>
    <row r="119" spans="1:2" ht="15" x14ac:dyDescent="0.25">
      <c r="A119" s="465"/>
      <c r="B119" s="465" t="s">
        <v>352</v>
      </c>
    </row>
    <row r="120" spans="1:2" ht="15" x14ac:dyDescent="0.25">
      <c r="A120" s="465"/>
      <c r="B120" s="465" t="s">
        <v>351</v>
      </c>
    </row>
    <row r="121" spans="1:2" ht="15" x14ac:dyDescent="0.25">
      <c r="A121" s="465"/>
      <c r="B121" s="465" t="s">
        <v>350</v>
      </c>
    </row>
    <row r="122" spans="1:2" ht="15" x14ac:dyDescent="0.25">
      <c r="A122" s="464"/>
      <c r="B122" s="464"/>
    </row>
    <row r="123" spans="1:2" ht="15" x14ac:dyDescent="0.25">
      <c r="A123" s="466"/>
      <c r="B123" s="466" t="s">
        <v>349</v>
      </c>
    </row>
    <row r="124" spans="1:2" ht="15" x14ac:dyDescent="0.25">
      <c r="A124" s="466"/>
      <c r="B124" s="466" t="s">
        <v>348</v>
      </c>
    </row>
    <row r="125" spans="1:2" ht="15" x14ac:dyDescent="0.25">
      <c r="A125" s="466"/>
      <c r="B125" s="466" t="s">
        <v>347</v>
      </c>
    </row>
    <row r="126" spans="1:2" ht="15" x14ac:dyDescent="0.25">
      <c r="A126" s="465"/>
      <c r="B126" s="465" t="s">
        <v>346</v>
      </c>
    </row>
    <row r="127" spans="1:2" ht="15" x14ac:dyDescent="0.25">
      <c r="A127" s="465"/>
      <c r="B127" s="465" t="s">
        <v>345</v>
      </c>
    </row>
    <row r="128" spans="1:2" ht="15" x14ac:dyDescent="0.25">
      <c r="A128" s="465"/>
      <c r="B128" s="465" t="s">
        <v>344</v>
      </c>
    </row>
    <row r="129" spans="1:2" ht="15" x14ac:dyDescent="0.25">
      <c r="A129" s="465"/>
      <c r="B129" s="465" t="s">
        <v>343</v>
      </c>
    </row>
    <row r="130" spans="1:2" ht="15" x14ac:dyDescent="0.25">
      <c r="A130" s="464"/>
      <c r="B130" s="464"/>
    </row>
  </sheetData>
  <mergeCells count="27">
    <mergeCell ref="D24:D26"/>
    <mergeCell ref="E24:E26"/>
    <mergeCell ref="N2:O2"/>
    <mergeCell ref="N3:O3"/>
    <mergeCell ref="N4:O4"/>
    <mergeCell ref="N5:O5"/>
    <mergeCell ref="N6:O6"/>
    <mergeCell ref="N9:O9"/>
    <mergeCell ref="N7:O7"/>
    <mergeCell ref="L24:O24"/>
    <mergeCell ref="B19:L19"/>
    <mergeCell ref="A22:O22"/>
    <mergeCell ref="A24:A26"/>
    <mergeCell ref="B24:B26"/>
    <mergeCell ref="C24:C26"/>
    <mergeCell ref="K24:K26"/>
    <mergeCell ref="O25:O26"/>
    <mergeCell ref="J24:J26"/>
    <mergeCell ref="B16:L16"/>
    <mergeCell ref="O12:O13"/>
    <mergeCell ref="A11:N11"/>
    <mergeCell ref="A12:N12"/>
    <mergeCell ref="B14:D14"/>
    <mergeCell ref="I24:I26"/>
    <mergeCell ref="H24:H26"/>
    <mergeCell ref="G24:G26"/>
    <mergeCell ref="F24:F26"/>
  </mergeCells>
  <pageMargins left="0.7" right="0.7" top="0.75" bottom="0.75" header="0.3" footer="0.3"/>
  <pageSetup paperSize="9" scale="6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60"/>
  <sheetViews>
    <sheetView workbookViewId="0">
      <selection activeCell="A20" sqref="A20:H20"/>
    </sheetView>
  </sheetViews>
  <sheetFormatPr defaultRowHeight="10.15" customHeight="1" x14ac:dyDescent="0.25"/>
  <cols>
    <col min="1" max="99" width="0.85546875" style="463" customWidth="1"/>
    <col min="100" max="100" width="8.7109375" style="463" customWidth="1"/>
    <col min="101" max="101" width="13.7109375" style="463" customWidth="1"/>
    <col min="102" max="102" width="15.7109375" style="463" customWidth="1"/>
    <col min="103" max="106" width="11.7109375" style="463" customWidth="1"/>
    <col min="107" max="16384" width="9.140625" style="463"/>
  </cols>
  <sheetData>
    <row r="1" spans="1:106" ht="13.5" customHeight="1" x14ac:dyDescent="0.25">
      <c r="B1" s="499" t="s">
        <v>644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  <c r="CC1" s="499"/>
      <c r="CD1" s="499"/>
      <c r="CE1" s="499"/>
      <c r="CF1" s="499"/>
      <c r="CG1" s="499"/>
      <c r="CH1" s="499"/>
      <c r="CI1" s="499"/>
      <c r="CJ1" s="499"/>
      <c r="CK1" s="499"/>
      <c r="CL1" s="499"/>
      <c r="CM1" s="499"/>
      <c r="CN1" s="499"/>
      <c r="CO1" s="499"/>
      <c r="CP1" s="499"/>
      <c r="CQ1" s="499"/>
      <c r="CR1" s="499"/>
      <c r="CS1" s="499"/>
      <c r="CT1" s="499"/>
      <c r="CU1" s="499"/>
      <c r="CV1" s="499"/>
      <c r="CW1" s="499"/>
      <c r="CX1" s="499"/>
      <c r="CY1" s="499"/>
      <c r="CZ1" s="499"/>
      <c r="DA1" s="499"/>
      <c r="DB1" s="499"/>
    </row>
    <row r="2" spans="1:106" ht="15" x14ac:dyDescent="0.25"/>
    <row r="3" spans="1:106" ht="11.25" customHeight="1" x14ac:dyDescent="0.25">
      <c r="A3" s="497" t="s">
        <v>10</v>
      </c>
      <c r="B3" s="575"/>
      <c r="C3" s="575"/>
      <c r="D3" s="575"/>
      <c r="E3" s="575"/>
      <c r="F3" s="575"/>
      <c r="G3" s="575"/>
      <c r="H3" s="574"/>
      <c r="I3" s="577" t="s">
        <v>0</v>
      </c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/>
      <c r="AZ3" s="577"/>
      <c r="BA3" s="577"/>
      <c r="BB3" s="577"/>
      <c r="BC3" s="577"/>
      <c r="BD3" s="577"/>
      <c r="BE3" s="577"/>
      <c r="BF3" s="577"/>
      <c r="BG3" s="577"/>
      <c r="BH3" s="577"/>
      <c r="BI3" s="577"/>
      <c r="BJ3" s="577"/>
      <c r="BK3" s="577"/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77"/>
      <c r="BX3" s="577"/>
      <c r="BY3" s="577"/>
      <c r="BZ3" s="577"/>
      <c r="CA3" s="577"/>
      <c r="CB3" s="577"/>
      <c r="CC3" s="577"/>
      <c r="CD3" s="577"/>
      <c r="CE3" s="577"/>
      <c r="CF3" s="577"/>
      <c r="CG3" s="577"/>
      <c r="CH3" s="577"/>
      <c r="CI3" s="577"/>
      <c r="CJ3" s="577"/>
      <c r="CK3" s="577"/>
      <c r="CL3" s="577"/>
      <c r="CM3" s="576"/>
      <c r="CN3" s="497" t="s">
        <v>643</v>
      </c>
      <c r="CO3" s="575"/>
      <c r="CP3" s="575"/>
      <c r="CQ3" s="575"/>
      <c r="CR3" s="575"/>
      <c r="CS3" s="575"/>
      <c r="CT3" s="575"/>
      <c r="CU3" s="574"/>
      <c r="CV3" s="497" t="s">
        <v>642</v>
      </c>
      <c r="CW3" s="497" t="s">
        <v>641</v>
      </c>
      <c r="CX3" s="497" t="s">
        <v>640</v>
      </c>
      <c r="CY3" s="496" t="s">
        <v>531</v>
      </c>
      <c r="CZ3" s="495"/>
      <c r="DA3" s="495"/>
      <c r="DB3" s="494"/>
    </row>
    <row r="4" spans="1:106" ht="11.25" customHeight="1" x14ac:dyDescent="0.25">
      <c r="A4" s="492"/>
      <c r="B4" s="571"/>
      <c r="C4" s="571"/>
      <c r="D4" s="571"/>
      <c r="E4" s="571"/>
      <c r="F4" s="571"/>
      <c r="G4" s="571"/>
      <c r="H4" s="570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573"/>
      <c r="AT4" s="573"/>
      <c r="AU4" s="573"/>
      <c r="AV4" s="573"/>
      <c r="AW4" s="573"/>
      <c r="AX4" s="573"/>
      <c r="AY4" s="573"/>
      <c r="AZ4" s="573"/>
      <c r="BA4" s="573"/>
      <c r="BB4" s="573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R4" s="573"/>
      <c r="BS4" s="573"/>
      <c r="BT4" s="573"/>
      <c r="BU4" s="573"/>
      <c r="BV4" s="573"/>
      <c r="BW4" s="573"/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3"/>
      <c r="CI4" s="573"/>
      <c r="CJ4" s="573"/>
      <c r="CK4" s="573"/>
      <c r="CL4" s="573"/>
      <c r="CM4" s="572"/>
      <c r="CN4" s="492"/>
      <c r="CO4" s="571"/>
      <c r="CP4" s="571"/>
      <c r="CQ4" s="571"/>
      <c r="CR4" s="571"/>
      <c r="CS4" s="571"/>
      <c r="CT4" s="571"/>
      <c r="CU4" s="570"/>
      <c r="CV4" s="492"/>
      <c r="CW4" s="492"/>
      <c r="CX4" s="492"/>
      <c r="CY4" s="569" t="s">
        <v>530</v>
      </c>
      <c r="CZ4" s="569" t="s">
        <v>529</v>
      </c>
      <c r="DA4" s="569" t="s">
        <v>528</v>
      </c>
      <c r="DB4" s="490" t="s">
        <v>527</v>
      </c>
    </row>
    <row r="5" spans="1:106" ht="39" customHeight="1" x14ac:dyDescent="0.25">
      <c r="A5" s="488"/>
      <c r="B5" s="566"/>
      <c r="C5" s="566"/>
      <c r="D5" s="566"/>
      <c r="E5" s="566"/>
      <c r="F5" s="566"/>
      <c r="G5" s="566"/>
      <c r="H5" s="565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568"/>
      <c r="AL5" s="568"/>
      <c r="AM5" s="568"/>
      <c r="AN5" s="568"/>
      <c r="AO5" s="568"/>
      <c r="AP5" s="568"/>
      <c r="AQ5" s="568"/>
      <c r="AR5" s="568"/>
      <c r="AS5" s="568"/>
      <c r="AT5" s="568"/>
      <c r="AU5" s="568"/>
      <c r="AV5" s="568"/>
      <c r="AW5" s="568"/>
      <c r="AX5" s="568"/>
      <c r="AY5" s="568"/>
      <c r="AZ5" s="568"/>
      <c r="BA5" s="568"/>
      <c r="BB5" s="568"/>
      <c r="BC5" s="568"/>
      <c r="BD5" s="568"/>
      <c r="BE5" s="568"/>
      <c r="BF5" s="568"/>
      <c r="BG5" s="568"/>
      <c r="BH5" s="568"/>
      <c r="BI5" s="568"/>
      <c r="BJ5" s="568"/>
      <c r="BK5" s="568"/>
      <c r="BL5" s="568"/>
      <c r="BM5" s="568"/>
      <c r="BN5" s="568"/>
      <c r="BO5" s="568"/>
      <c r="BP5" s="568"/>
      <c r="BQ5" s="568"/>
      <c r="BR5" s="568"/>
      <c r="BS5" s="568"/>
      <c r="BT5" s="568"/>
      <c r="BU5" s="568"/>
      <c r="BV5" s="568"/>
      <c r="BW5" s="568"/>
      <c r="BX5" s="568"/>
      <c r="BY5" s="568"/>
      <c r="BZ5" s="568"/>
      <c r="CA5" s="568"/>
      <c r="CB5" s="568"/>
      <c r="CC5" s="568"/>
      <c r="CD5" s="568"/>
      <c r="CE5" s="568"/>
      <c r="CF5" s="568"/>
      <c r="CG5" s="568"/>
      <c r="CH5" s="568"/>
      <c r="CI5" s="568"/>
      <c r="CJ5" s="568"/>
      <c r="CK5" s="568"/>
      <c r="CL5" s="568"/>
      <c r="CM5" s="567"/>
      <c r="CN5" s="488"/>
      <c r="CO5" s="566"/>
      <c r="CP5" s="566"/>
      <c r="CQ5" s="566"/>
      <c r="CR5" s="566"/>
      <c r="CS5" s="566"/>
      <c r="CT5" s="566"/>
      <c r="CU5" s="565"/>
      <c r="CV5" s="488"/>
      <c r="CW5" s="488"/>
      <c r="CX5" s="488"/>
      <c r="CY5" s="487" t="s">
        <v>639</v>
      </c>
      <c r="CZ5" s="564" t="s">
        <v>638</v>
      </c>
      <c r="DA5" s="564" t="s">
        <v>637</v>
      </c>
      <c r="DB5" s="486"/>
    </row>
    <row r="6" spans="1:106" ht="13.9" customHeight="1" thickBot="1" x14ac:dyDescent="0.3">
      <c r="A6" s="563" t="s">
        <v>1</v>
      </c>
      <c r="B6" s="562"/>
      <c r="C6" s="562"/>
      <c r="D6" s="562"/>
      <c r="E6" s="562"/>
      <c r="F6" s="562"/>
      <c r="G6" s="562"/>
      <c r="H6" s="561"/>
      <c r="I6" s="562" t="s">
        <v>2</v>
      </c>
      <c r="J6" s="562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2"/>
      <c r="AJ6" s="562"/>
      <c r="AK6" s="562"/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2"/>
      <c r="AW6" s="562"/>
      <c r="AX6" s="562"/>
      <c r="AY6" s="562"/>
      <c r="AZ6" s="562"/>
      <c r="BA6" s="562"/>
      <c r="BB6" s="562"/>
      <c r="BC6" s="562"/>
      <c r="BD6" s="562"/>
      <c r="BE6" s="562"/>
      <c r="BF6" s="562"/>
      <c r="BG6" s="562"/>
      <c r="BH6" s="562"/>
      <c r="BI6" s="562"/>
      <c r="BJ6" s="562"/>
      <c r="BK6" s="562"/>
      <c r="BL6" s="562"/>
      <c r="BM6" s="562"/>
      <c r="BN6" s="562"/>
      <c r="BO6" s="562"/>
      <c r="BP6" s="562"/>
      <c r="BQ6" s="562"/>
      <c r="BR6" s="562"/>
      <c r="BS6" s="562"/>
      <c r="BT6" s="562"/>
      <c r="BU6" s="562"/>
      <c r="BV6" s="562"/>
      <c r="BW6" s="562"/>
      <c r="BX6" s="562"/>
      <c r="BY6" s="562"/>
      <c r="BZ6" s="562"/>
      <c r="CA6" s="562"/>
      <c r="CB6" s="562"/>
      <c r="CC6" s="562"/>
      <c r="CD6" s="562"/>
      <c r="CE6" s="562"/>
      <c r="CF6" s="562"/>
      <c r="CG6" s="562"/>
      <c r="CH6" s="562"/>
      <c r="CI6" s="562"/>
      <c r="CJ6" s="562"/>
      <c r="CK6" s="562"/>
      <c r="CL6" s="562"/>
      <c r="CM6" s="561"/>
      <c r="CN6" s="560" t="s">
        <v>3</v>
      </c>
      <c r="CO6" s="559"/>
      <c r="CP6" s="559"/>
      <c r="CQ6" s="559"/>
      <c r="CR6" s="559"/>
      <c r="CS6" s="559"/>
      <c r="CT6" s="559"/>
      <c r="CU6" s="558"/>
      <c r="CV6" s="557" t="s">
        <v>4</v>
      </c>
      <c r="CW6" s="557" t="s">
        <v>11</v>
      </c>
      <c r="CX6" s="557" t="s">
        <v>12</v>
      </c>
      <c r="CY6" s="557" t="s">
        <v>5</v>
      </c>
      <c r="CZ6" s="557" t="s">
        <v>6</v>
      </c>
      <c r="DA6" s="557" t="s">
        <v>7</v>
      </c>
      <c r="DB6" s="556" t="s">
        <v>8</v>
      </c>
    </row>
    <row r="7" spans="1:106" ht="12.75" customHeight="1" x14ac:dyDescent="0.25">
      <c r="A7" s="549">
        <v>1</v>
      </c>
      <c r="B7" s="548"/>
      <c r="C7" s="548"/>
      <c r="D7" s="548"/>
      <c r="E7" s="548"/>
      <c r="F7" s="548"/>
      <c r="G7" s="548"/>
      <c r="H7" s="547"/>
      <c r="I7" s="546" t="s">
        <v>636</v>
      </c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5"/>
      <c r="AY7" s="545"/>
      <c r="AZ7" s="545"/>
      <c r="BA7" s="545"/>
      <c r="BB7" s="545"/>
      <c r="BC7" s="545"/>
      <c r="BD7" s="545"/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545"/>
      <c r="BU7" s="545"/>
      <c r="BV7" s="545"/>
      <c r="BW7" s="545"/>
      <c r="BX7" s="545"/>
      <c r="BY7" s="545"/>
      <c r="BZ7" s="545"/>
      <c r="CA7" s="545"/>
      <c r="CB7" s="545"/>
      <c r="CC7" s="545"/>
      <c r="CD7" s="545"/>
      <c r="CE7" s="545"/>
      <c r="CF7" s="545"/>
      <c r="CG7" s="545"/>
      <c r="CH7" s="545"/>
      <c r="CI7" s="545"/>
      <c r="CJ7" s="545"/>
      <c r="CK7" s="545"/>
      <c r="CL7" s="545"/>
      <c r="CM7" s="545"/>
      <c r="CN7" s="544" t="s">
        <v>635</v>
      </c>
      <c r="CO7" s="543"/>
      <c r="CP7" s="543"/>
      <c r="CQ7" s="543"/>
      <c r="CR7" s="543"/>
      <c r="CS7" s="543"/>
      <c r="CT7" s="543"/>
      <c r="CU7" s="542"/>
      <c r="CV7" s="481" t="s">
        <v>598</v>
      </c>
      <c r="CW7" s="481" t="s">
        <v>9</v>
      </c>
      <c r="CX7" s="481" t="s">
        <v>598</v>
      </c>
      <c r="CY7" s="480">
        <v>48387691.159999996</v>
      </c>
      <c r="CZ7" s="480">
        <v>45024845</v>
      </c>
      <c r="DA7" s="480">
        <v>45024845</v>
      </c>
      <c r="DB7" s="479"/>
    </row>
    <row r="8" spans="1:106" ht="24" customHeight="1" x14ac:dyDescent="0.25">
      <c r="A8" s="555" t="s">
        <v>14</v>
      </c>
      <c r="B8" s="551"/>
      <c r="C8" s="551"/>
      <c r="D8" s="551"/>
      <c r="E8" s="551"/>
      <c r="F8" s="551"/>
      <c r="G8" s="551"/>
      <c r="H8" s="550"/>
      <c r="I8" s="554" t="s">
        <v>634</v>
      </c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53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53"/>
      <c r="BB8" s="553"/>
      <c r="BC8" s="553"/>
      <c r="BD8" s="553"/>
      <c r="BE8" s="553"/>
      <c r="BF8" s="553"/>
      <c r="BG8" s="553"/>
      <c r="BH8" s="553"/>
      <c r="BI8" s="553"/>
      <c r="BJ8" s="553"/>
      <c r="BK8" s="553"/>
      <c r="BL8" s="553"/>
      <c r="BM8" s="553"/>
      <c r="BN8" s="553"/>
      <c r="BO8" s="553"/>
      <c r="BP8" s="553"/>
      <c r="BQ8" s="553"/>
      <c r="BR8" s="553"/>
      <c r="BS8" s="553"/>
      <c r="BT8" s="553"/>
      <c r="BU8" s="553"/>
      <c r="BV8" s="553"/>
      <c r="BW8" s="553"/>
      <c r="BX8" s="553"/>
      <c r="BY8" s="553"/>
      <c r="BZ8" s="553"/>
      <c r="CA8" s="553"/>
      <c r="CB8" s="553"/>
      <c r="CC8" s="553"/>
      <c r="CD8" s="553"/>
      <c r="CE8" s="553"/>
      <c r="CF8" s="553"/>
      <c r="CG8" s="553"/>
      <c r="CH8" s="553"/>
      <c r="CI8" s="553"/>
      <c r="CJ8" s="553"/>
      <c r="CK8" s="553"/>
      <c r="CL8" s="553"/>
      <c r="CM8" s="553"/>
      <c r="CN8" s="552" t="s">
        <v>633</v>
      </c>
      <c r="CO8" s="551"/>
      <c r="CP8" s="551"/>
      <c r="CQ8" s="551"/>
      <c r="CR8" s="551"/>
      <c r="CS8" s="551"/>
      <c r="CT8" s="551"/>
      <c r="CU8" s="550"/>
      <c r="CV8" s="476" t="s">
        <v>598</v>
      </c>
      <c r="CW8" s="476" t="s">
        <v>9</v>
      </c>
      <c r="CX8" s="476" t="s">
        <v>598</v>
      </c>
      <c r="CY8" s="468">
        <v>7832120.7699999996</v>
      </c>
      <c r="CZ8" s="468"/>
      <c r="DA8" s="468"/>
      <c r="DB8" s="467"/>
    </row>
    <row r="9" spans="1:106" ht="24" customHeight="1" x14ac:dyDescent="0.25">
      <c r="A9" s="555" t="s">
        <v>15</v>
      </c>
      <c r="B9" s="551"/>
      <c r="C9" s="551"/>
      <c r="D9" s="551"/>
      <c r="E9" s="551"/>
      <c r="F9" s="551"/>
      <c r="G9" s="551"/>
      <c r="H9" s="550"/>
      <c r="I9" s="554" t="s">
        <v>632</v>
      </c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553"/>
      <c r="AG9" s="553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3"/>
      <c r="AS9" s="553"/>
      <c r="AT9" s="553"/>
      <c r="AU9" s="553"/>
      <c r="AV9" s="553"/>
      <c r="AW9" s="553"/>
      <c r="AX9" s="553"/>
      <c r="AY9" s="553"/>
      <c r="AZ9" s="553"/>
      <c r="BA9" s="553"/>
      <c r="BB9" s="553"/>
      <c r="BC9" s="553"/>
      <c r="BD9" s="553"/>
      <c r="BE9" s="553"/>
      <c r="BF9" s="553"/>
      <c r="BG9" s="553"/>
      <c r="BH9" s="553"/>
      <c r="BI9" s="553"/>
      <c r="BJ9" s="553"/>
      <c r="BK9" s="553"/>
      <c r="BL9" s="553"/>
      <c r="BM9" s="553"/>
      <c r="BN9" s="553"/>
      <c r="BO9" s="553"/>
      <c r="BP9" s="553"/>
      <c r="BQ9" s="553"/>
      <c r="BR9" s="553"/>
      <c r="BS9" s="553"/>
      <c r="BT9" s="553"/>
      <c r="BU9" s="553"/>
      <c r="BV9" s="553"/>
      <c r="BW9" s="553"/>
      <c r="BX9" s="553"/>
      <c r="BY9" s="553"/>
      <c r="BZ9" s="553"/>
      <c r="CA9" s="553"/>
      <c r="CB9" s="553"/>
      <c r="CC9" s="553"/>
      <c r="CD9" s="553"/>
      <c r="CE9" s="553"/>
      <c r="CF9" s="553"/>
      <c r="CG9" s="553"/>
      <c r="CH9" s="553"/>
      <c r="CI9" s="553"/>
      <c r="CJ9" s="553"/>
      <c r="CK9" s="553"/>
      <c r="CL9" s="553"/>
      <c r="CM9" s="553"/>
      <c r="CN9" s="552" t="s">
        <v>631</v>
      </c>
      <c r="CO9" s="551"/>
      <c r="CP9" s="551"/>
      <c r="CQ9" s="551"/>
      <c r="CR9" s="551"/>
      <c r="CS9" s="551"/>
      <c r="CT9" s="551"/>
      <c r="CU9" s="550"/>
      <c r="CV9" s="476" t="s">
        <v>598</v>
      </c>
      <c r="CW9" s="476" t="s">
        <v>9</v>
      </c>
      <c r="CX9" s="476" t="s">
        <v>598</v>
      </c>
      <c r="CY9" s="468">
        <v>7832120.7699999996</v>
      </c>
      <c r="CZ9" s="468"/>
      <c r="DA9" s="468"/>
      <c r="DB9" s="467"/>
    </row>
    <row r="10" spans="1:106" ht="24" customHeight="1" x14ac:dyDescent="0.25">
      <c r="A10" s="555" t="s">
        <v>630</v>
      </c>
      <c r="B10" s="551"/>
      <c r="C10" s="551"/>
      <c r="D10" s="551"/>
      <c r="E10" s="551"/>
      <c r="F10" s="551"/>
      <c r="G10" s="551"/>
      <c r="H10" s="550"/>
      <c r="I10" s="554" t="s">
        <v>629</v>
      </c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553"/>
      <c r="AN10" s="553"/>
      <c r="AO10" s="553"/>
      <c r="AP10" s="553"/>
      <c r="AQ10" s="553"/>
      <c r="AR10" s="553"/>
      <c r="AS10" s="553"/>
      <c r="AT10" s="553"/>
      <c r="AU10" s="553"/>
      <c r="AV10" s="553"/>
      <c r="AW10" s="553"/>
      <c r="AX10" s="553"/>
      <c r="AY10" s="553"/>
      <c r="AZ10" s="553"/>
      <c r="BA10" s="553"/>
      <c r="BB10" s="553"/>
      <c r="BC10" s="553"/>
      <c r="BD10" s="553"/>
      <c r="BE10" s="553"/>
      <c r="BF10" s="553"/>
      <c r="BG10" s="553"/>
      <c r="BH10" s="553"/>
      <c r="BI10" s="553"/>
      <c r="BJ10" s="553"/>
      <c r="BK10" s="553"/>
      <c r="BL10" s="553"/>
      <c r="BM10" s="553"/>
      <c r="BN10" s="553"/>
      <c r="BO10" s="553"/>
      <c r="BP10" s="553"/>
      <c r="BQ10" s="553"/>
      <c r="BR10" s="553"/>
      <c r="BS10" s="553"/>
      <c r="BT10" s="553"/>
      <c r="BU10" s="553"/>
      <c r="BV10" s="553"/>
      <c r="BW10" s="553"/>
      <c r="BX10" s="553"/>
      <c r="BY10" s="553"/>
      <c r="BZ10" s="553"/>
      <c r="CA10" s="553"/>
      <c r="CB10" s="553"/>
      <c r="CC10" s="553"/>
      <c r="CD10" s="553"/>
      <c r="CE10" s="553"/>
      <c r="CF10" s="553"/>
      <c r="CG10" s="553"/>
      <c r="CH10" s="553"/>
      <c r="CI10" s="553"/>
      <c r="CJ10" s="553"/>
      <c r="CK10" s="553"/>
      <c r="CL10" s="553"/>
      <c r="CM10" s="553"/>
      <c r="CN10" s="552" t="s">
        <v>628</v>
      </c>
      <c r="CO10" s="551"/>
      <c r="CP10" s="551"/>
      <c r="CQ10" s="551"/>
      <c r="CR10" s="551"/>
      <c r="CS10" s="551"/>
      <c r="CT10" s="551"/>
      <c r="CU10" s="550"/>
      <c r="CV10" s="476" t="s">
        <v>627</v>
      </c>
      <c r="CW10" s="476" t="s">
        <v>355</v>
      </c>
      <c r="CX10" s="476" t="s">
        <v>598</v>
      </c>
      <c r="CY10" s="468">
        <v>7832120.7699999996</v>
      </c>
      <c r="CZ10" s="468"/>
      <c r="DA10" s="468"/>
      <c r="DB10" s="467"/>
    </row>
    <row r="11" spans="1:106" ht="24" customHeight="1" x14ac:dyDescent="0.25">
      <c r="A11" s="555" t="s">
        <v>13</v>
      </c>
      <c r="B11" s="551"/>
      <c r="C11" s="551"/>
      <c r="D11" s="551"/>
      <c r="E11" s="551"/>
      <c r="F11" s="551"/>
      <c r="G11" s="551"/>
      <c r="H11" s="550"/>
      <c r="I11" s="554" t="s">
        <v>626</v>
      </c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2" t="s">
        <v>625</v>
      </c>
      <c r="CO11" s="551"/>
      <c r="CP11" s="551"/>
      <c r="CQ11" s="551"/>
      <c r="CR11" s="551"/>
      <c r="CS11" s="551"/>
      <c r="CT11" s="551"/>
      <c r="CU11" s="550"/>
      <c r="CV11" s="476" t="s">
        <v>598</v>
      </c>
      <c r="CW11" s="476" t="s">
        <v>9</v>
      </c>
      <c r="CX11" s="476" t="s">
        <v>598</v>
      </c>
      <c r="CY11" s="468">
        <v>40555570.390000001</v>
      </c>
      <c r="CZ11" s="468">
        <v>45024845</v>
      </c>
      <c r="DA11" s="468">
        <v>45024845</v>
      </c>
      <c r="DB11" s="467"/>
    </row>
    <row r="12" spans="1:106" ht="24" customHeight="1" x14ac:dyDescent="0.25">
      <c r="A12" s="555" t="s">
        <v>16</v>
      </c>
      <c r="B12" s="551"/>
      <c r="C12" s="551"/>
      <c r="D12" s="551"/>
      <c r="E12" s="551"/>
      <c r="F12" s="551"/>
      <c r="G12" s="551"/>
      <c r="H12" s="550"/>
      <c r="I12" s="554" t="s">
        <v>624</v>
      </c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  <c r="AJ12" s="553"/>
      <c r="AK12" s="553"/>
      <c r="AL12" s="553"/>
      <c r="AM12" s="553"/>
      <c r="AN12" s="553"/>
      <c r="AO12" s="553"/>
      <c r="AP12" s="553"/>
      <c r="AQ12" s="553"/>
      <c r="AR12" s="553"/>
      <c r="AS12" s="553"/>
      <c r="AT12" s="553"/>
      <c r="AU12" s="553"/>
      <c r="AV12" s="553"/>
      <c r="AW12" s="553"/>
      <c r="AX12" s="553"/>
      <c r="AY12" s="553"/>
      <c r="AZ12" s="553"/>
      <c r="BA12" s="553"/>
      <c r="BB12" s="553"/>
      <c r="BC12" s="553"/>
      <c r="BD12" s="553"/>
      <c r="BE12" s="553"/>
      <c r="BF12" s="553"/>
      <c r="BG12" s="553"/>
      <c r="BH12" s="553"/>
      <c r="BI12" s="553"/>
      <c r="BJ12" s="553"/>
      <c r="BK12" s="553"/>
      <c r="BL12" s="553"/>
      <c r="BM12" s="553"/>
      <c r="BN12" s="553"/>
      <c r="BO12" s="553"/>
      <c r="BP12" s="553"/>
      <c r="BQ12" s="553"/>
      <c r="BR12" s="553"/>
      <c r="BS12" s="553"/>
      <c r="BT12" s="553"/>
      <c r="BU12" s="553"/>
      <c r="BV12" s="553"/>
      <c r="BW12" s="553"/>
      <c r="BX12" s="553"/>
      <c r="BY12" s="553"/>
      <c r="BZ12" s="553"/>
      <c r="CA12" s="553"/>
      <c r="CB12" s="553"/>
      <c r="CC12" s="553"/>
      <c r="CD12" s="553"/>
      <c r="CE12" s="553"/>
      <c r="CF12" s="553"/>
      <c r="CG12" s="553"/>
      <c r="CH12" s="553"/>
      <c r="CI12" s="553"/>
      <c r="CJ12" s="553"/>
      <c r="CK12" s="553"/>
      <c r="CL12" s="553"/>
      <c r="CM12" s="553"/>
      <c r="CN12" s="552" t="s">
        <v>623</v>
      </c>
      <c r="CO12" s="551"/>
      <c r="CP12" s="551"/>
      <c r="CQ12" s="551"/>
      <c r="CR12" s="551"/>
      <c r="CS12" s="551"/>
      <c r="CT12" s="551"/>
      <c r="CU12" s="550"/>
      <c r="CV12" s="476" t="s">
        <v>598</v>
      </c>
      <c r="CW12" s="476" t="s">
        <v>9</v>
      </c>
      <c r="CX12" s="476" t="s">
        <v>598</v>
      </c>
      <c r="CY12" s="468">
        <v>22721686.899999999</v>
      </c>
      <c r="CZ12" s="468">
        <v>22713700</v>
      </c>
      <c r="DA12" s="468">
        <v>22713700</v>
      </c>
      <c r="DB12" s="467"/>
    </row>
    <row r="13" spans="1:106" ht="24" customHeight="1" x14ac:dyDescent="0.25">
      <c r="A13" s="555" t="s">
        <v>622</v>
      </c>
      <c r="B13" s="551"/>
      <c r="C13" s="551"/>
      <c r="D13" s="551"/>
      <c r="E13" s="551"/>
      <c r="F13" s="551"/>
      <c r="G13" s="551"/>
      <c r="H13" s="550"/>
      <c r="I13" s="554" t="s">
        <v>609</v>
      </c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3"/>
      <c r="AA13" s="553"/>
      <c r="AB13" s="553"/>
      <c r="AC13" s="553"/>
      <c r="AD13" s="553"/>
      <c r="AE13" s="553"/>
      <c r="AF13" s="553"/>
      <c r="AG13" s="553"/>
      <c r="AH13" s="553"/>
      <c r="AI13" s="553"/>
      <c r="AJ13" s="553"/>
      <c r="AK13" s="553"/>
      <c r="AL13" s="553"/>
      <c r="AM13" s="553"/>
      <c r="AN13" s="553"/>
      <c r="AO13" s="553"/>
      <c r="AP13" s="553"/>
      <c r="AQ13" s="553"/>
      <c r="AR13" s="553"/>
      <c r="AS13" s="553"/>
      <c r="AT13" s="553"/>
      <c r="AU13" s="553"/>
      <c r="AV13" s="553"/>
      <c r="AW13" s="553"/>
      <c r="AX13" s="553"/>
      <c r="AY13" s="553"/>
      <c r="AZ13" s="553"/>
      <c r="BA13" s="553"/>
      <c r="BB13" s="553"/>
      <c r="BC13" s="553"/>
      <c r="BD13" s="553"/>
      <c r="BE13" s="553"/>
      <c r="BF13" s="553"/>
      <c r="BG13" s="553"/>
      <c r="BH13" s="553"/>
      <c r="BI13" s="553"/>
      <c r="BJ13" s="553"/>
      <c r="BK13" s="553"/>
      <c r="BL13" s="553"/>
      <c r="BM13" s="553"/>
      <c r="BN13" s="553"/>
      <c r="BO13" s="553"/>
      <c r="BP13" s="553"/>
      <c r="BQ13" s="553"/>
      <c r="BR13" s="553"/>
      <c r="BS13" s="553"/>
      <c r="BT13" s="553"/>
      <c r="BU13" s="553"/>
      <c r="BV13" s="553"/>
      <c r="BW13" s="553"/>
      <c r="BX13" s="553"/>
      <c r="BY13" s="553"/>
      <c r="BZ13" s="553"/>
      <c r="CA13" s="553"/>
      <c r="CB13" s="553"/>
      <c r="CC13" s="553"/>
      <c r="CD13" s="553"/>
      <c r="CE13" s="553"/>
      <c r="CF13" s="553"/>
      <c r="CG13" s="553"/>
      <c r="CH13" s="553"/>
      <c r="CI13" s="553"/>
      <c r="CJ13" s="553"/>
      <c r="CK13" s="553"/>
      <c r="CL13" s="553"/>
      <c r="CM13" s="553"/>
      <c r="CN13" s="552" t="s">
        <v>621</v>
      </c>
      <c r="CO13" s="551"/>
      <c r="CP13" s="551"/>
      <c r="CQ13" s="551"/>
      <c r="CR13" s="551"/>
      <c r="CS13" s="551"/>
      <c r="CT13" s="551"/>
      <c r="CU13" s="550"/>
      <c r="CV13" s="476" t="s">
        <v>585</v>
      </c>
      <c r="CW13" s="476" t="s">
        <v>9</v>
      </c>
      <c r="CX13" s="476" t="s">
        <v>598</v>
      </c>
      <c r="CY13" s="468">
        <v>22721686.899999999</v>
      </c>
      <c r="CZ13" s="468">
        <v>22713700</v>
      </c>
      <c r="DA13" s="468">
        <v>22713700</v>
      </c>
      <c r="DB13" s="467"/>
    </row>
    <row r="14" spans="1:106" ht="24" customHeight="1" x14ac:dyDescent="0.25">
      <c r="A14" s="555" t="s">
        <v>620</v>
      </c>
      <c r="B14" s="551"/>
      <c r="C14" s="551"/>
      <c r="D14" s="551"/>
      <c r="E14" s="551"/>
      <c r="F14" s="551"/>
      <c r="G14" s="551"/>
      <c r="H14" s="550"/>
      <c r="I14" s="554" t="s">
        <v>619</v>
      </c>
      <c r="J14" s="553"/>
      <c r="K14" s="553"/>
      <c r="L14" s="553"/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3"/>
      <c r="X14" s="553"/>
      <c r="Y14" s="553"/>
      <c r="Z14" s="553"/>
      <c r="AA14" s="553"/>
      <c r="AB14" s="553"/>
      <c r="AC14" s="553"/>
      <c r="AD14" s="553"/>
      <c r="AE14" s="553"/>
      <c r="AF14" s="553"/>
      <c r="AG14" s="553"/>
      <c r="AH14" s="553"/>
      <c r="AI14" s="553"/>
      <c r="AJ14" s="553"/>
      <c r="AK14" s="553"/>
      <c r="AL14" s="553"/>
      <c r="AM14" s="553"/>
      <c r="AN14" s="553"/>
      <c r="AO14" s="553"/>
      <c r="AP14" s="553"/>
      <c r="AQ14" s="553"/>
      <c r="AR14" s="553"/>
      <c r="AS14" s="553"/>
      <c r="AT14" s="553"/>
      <c r="AU14" s="553"/>
      <c r="AV14" s="553"/>
      <c r="AW14" s="553"/>
      <c r="AX14" s="553"/>
      <c r="AY14" s="553"/>
      <c r="AZ14" s="553"/>
      <c r="BA14" s="553"/>
      <c r="BB14" s="553"/>
      <c r="BC14" s="553"/>
      <c r="BD14" s="553"/>
      <c r="BE14" s="553"/>
      <c r="BF14" s="553"/>
      <c r="BG14" s="553"/>
      <c r="BH14" s="553"/>
      <c r="BI14" s="553"/>
      <c r="BJ14" s="553"/>
      <c r="BK14" s="553"/>
      <c r="BL14" s="553"/>
      <c r="BM14" s="553"/>
      <c r="BN14" s="553"/>
      <c r="BO14" s="553"/>
      <c r="BP14" s="553"/>
      <c r="BQ14" s="553"/>
      <c r="BR14" s="553"/>
      <c r="BS14" s="553"/>
      <c r="BT14" s="553"/>
      <c r="BU14" s="553"/>
      <c r="BV14" s="553"/>
      <c r="BW14" s="553"/>
      <c r="BX14" s="553"/>
      <c r="BY14" s="553"/>
      <c r="BZ14" s="553"/>
      <c r="CA14" s="553"/>
      <c r="CB14" s="553"/>
      <c r="CC14" s="553"/>
      <c r="CD14" s="553"/>
      <c r="CE14" s="553"/>
      <c r="CF14" s="553"/>
      <c r="CG14" s="553"/>
      <c r="CH14" s="553"/>
      <c r="CI14" s="553"/>
      <c r="CJ14" s="553"/>
      <c r="CK14" s="553"/>
      <c r="CL14" s="553"/>
      <c r="CM14" s="553"/>
      <c r="CN14" s="552" t="s">
        <v>618</v>
      </c>
      <c r="CO14" s="551"/>
      <c r="CP14" s="551"/>
      <c r="CQ14" s="551"/>
      <c r="CR14" s="551"/>
      <c r="CS14" s="551"/>
      <c r="CT14" s="551"/>
      <c r="CU14" s="550"/>
      <c r="CV14" s="476" t="s">
        <v>598</v>
      </c>
      <c r="CW14" s="476" t="s">
        <v>9</v>
      </c>
      <c r="CX14" s="476" t="s">
        <v>598</v>
      </c>
      <c r="CY14" s="468">
        <v>9035000</v>
      </c>
      <c r="CZ14" s="468">
        <v>6275000</v>
      </c>
      <c r="DA14" s="468">
        <v>6275000</v>
      </c>
      <c r="DB14" s="467"/>
    </row>
    <row r="15" spans="1:106" ht="24" customHeight="1" x14ac:dyDescent="0.25">
      <c r="A15" s="555" t="s">
        <v>617</v>
      </c>
      <c r="B15" s="551"/>
      <c r="C15" s="551"/>
      <c r="D15" s="551"/>
      <c r="E15" s="551"/>
      <c r="F15" s="551"/>
      <c r="G15" s="551"/>
      <c r="H15" s="550"/>
      <c r="I15" s="554" t="s">
        <v>609</v>
      </c>
      <c r="J15" s="553"/>
      <c r="K15" s="553"/>
      <c r="L15" s="553"/>
      <c r="M15" s="553"/>
      <c r="N15" s="553"/>
      <c r="O15" s="553"/>
      <c r="P15" s="553"/>
      <c r="Q15" s="553"/>
      <c r="R15" s="553"/>
      <c r="S15" s="553"/>
      <c r="T15" s="553"/>
      <c r="U15" s="553"/>
      <c r="V15" s="553"/>
      <c r="W15" s="553"/>
      <c r="X15" s="553"/>
      <c r="Y15" s="553"/>
      <c r="Z15" s="553"/>
      <c r="AA15" s="553"/>
      <c r="AB15" s="553"/>
      <c r="AC15" s="553"/>
      <c r="AD15" s="553"/>
      <c r="AE15" s="553"/>
      <c r="AF15" s="553"/>
      <c r="AG15" s="553"/>
      <c r="AH15" s="553"/>
      <c r="AI15" s="553"/>
      <c r="AJ15" s="553"/>
      <c r="AK15" s="553"/>
      <c r="AL15" s="553"/>
      <c r="AM15" s="553"/>
      <c r="AN15" s="553"/>
      <c r="AO15" s="553"/>
      <c r="AP15" s="553"/>
      <c r="AQ15" s="553"/>
      <c r="AR15" s="553"/>
      <c r="AS15" s="553"/>
      <c r="AT15" s="553"/>
      <c r="AU15" s="553"/>
      <c r="AV15" s="553"/>
      <c r="AW15" s="553"/>
      <c r="AX15" s="553"/>
      <c r="AY15" s="553"/>
      <c r="AZ15" s="553"/>
      <c r="BA15" s="553"/>
      <c r="BB15" s="553"/>
      <c r="BC15" s="553"/>
      <c r="BD15" s="553"/>
      <c r="BE15" s="553"/>
      <c r="BF15" s="553"/>
      <c r="BG15" s="553"/>
      <c r="BH15" s="553"/>
      <c r="BI15" s="553"/>
      <c r="BJ15" s="553"/>
      <c r="BK15" s="553"/>
      <c r="BL15" s="553"/>
      <c r="BM15" s="553"/>
      <c r="BN15" s="553"/>
      <c r="BO15" s="553"/>
      <c r="BP15" s="553"/>
      <c r="BQ15" s="553"/>
      <c r="BR15" s="553"/>
      <c r="BS15" s="553"/>
      <c r="BT15" s="553"/>
      <c r="BU15" s="553"/>
      <c r="BV15" s="553"/>
      <c r="BW15" s="553"/>
      <c r="BX15" s="553"/>
      <c r="BY15" s="553"/>
      <c r="BZ15" s="553"/>
      <c r="CA15" s="553"/>
      <c r="CB15" s="553"/>
      <c r="CC15" s="553"/>
      <c r="CD15" s="553"/>
      <c r="CE15" s="553"/>
      <c r="CF15" s="553"/>
      <c r="CG15" s="553"/>
      <c r="CH15" s="553"/>
      <c r="CI15" s="553"/>
      <c r="CJ15" s="553"/>
      <c r="CK15" s="553"/>
      <c r="CL15" s="553"/>
      <c r="CM15" s="553"/>
      <c r="CN15" s="552" t="s">
        <v>616</v>
      </c>
      <c r="CO15" s="551"/>
      <c r="CP15" s="551"/>
      <c r="CQ15" s="551"/>
      <c r="CR15" s="551"/>
      <c r="CS15" s="551"/>
      <c r="CT15" s="551"/>
      <c r="CU15" s="550"/>
      <c r="CV15" s="476" t="s">
        <v>598</v>
      </c>
      <c r="CW15" s="476" t="s">
        <v>9</v>
      </c>
      <c r="CX15" s="476" t="s">
        <v>598</v>
      </c>
      <c r="CY15" s="468">
        <v>9035000</v>
      </c>
      <c r="CZ15" s="468">
        <v>6275000</v>
      </c>
      <c r="DA15" s="468">
        <v>6275000</v>
      </c>
      <c r="DB15" s="467"/>
    </row>
    <row r="16" spans="1:106" ht="24" customHeight="1" x14ac:dyDescent="0.25">
      <c r="A16" s="555" t="s">
        <v>615</v>
      </c>
      <c r="B16" s="551"/>
      <c r="C16" s="551"/>
      <c r="D16" s="551"/>
      <c r="E16" s="551"/>
      <c r="F16" s="551"/>
      <c r="G16" s="551"/>
      <c r="H16" s="550"/>
      <c r="I16" s="554" t="s">
        <v>606</v>
      </c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53"/>
      <c r="Z16" s="553"/>
      <c r="AA16" s="553"/>
      <c r="AB16" s="553"/>
      <c r="AC16" s="553"/>
      <c r="AD16" s="553"/>
      <c r="AE16" s="553"/>
      <c r="AF16" s="553"/>
      <c r="AG16" s="553"/>
      <c r="AH16" s="553"/>
      <c r="AI16" s="553"/>
      <c r="AJ16" s="553"/>
      <c r="AK16" s="553"/>
      <c r="AL16" s="553"/>
      <c r="AM16" s="553"/>
      <c r="AN16" s="553"/>
      <c r="AO16" s="553"/>
      <c r="AP16" s="553"/>
      <c r="AQ16" s="553"/>
      <c r="AR16" s="553"/>
      <c r="AS16" s="553"/>
      <c r="AT16" s="553"/>
      <c r="AU16" s="553"/>
      <c r="AV16" s="553"/>
      <c r="AW16" s="553"/>
      <c r="AX16" s="553"/>
      <c r="AY16" s="553"/>
      <c r="AZ16" s="553"/>
      <c r="BA16" s="553"/>
      <c r="BB16" s="553"/>
      <c r="BC16" s="553"/>
      <c r="BD16" s="553"/>
      <c r="BE16" s="553"/>
      <c r="BF16" s="553"/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3"/>
      <c r="CA16" s="553"/>
      <c r="CB16" s="553"/>
      <c r="CC16" s="553"/>
      <c r="CD16" s="553"/>
      <c r="CE16" s="553"/>
      <c r="CF16" s="553"/>
      <c r="CG16" s="553"/>
      <c r="CH16" s="553"/>
      <c r="CI16" s="553"/>
      <c r="CJ16" s="553"/>
      <c r="CK16" s="553"/>
      <c r="CL16" s="553"/>
      <c r="CM16" s="553"/>
      <c r="CN16" s="552" t="s">
        <v>614</v>
      </c>
      <c r="CO16" s="551"/>
      <c r="CP16" s="551"/>
      <c r="CQ16" s="551"/>
      <c r="CR16" s="551"/>
      <c r="CS16" s="551"/>
      <c r="CT16" s="551"/>
      <c r="CU16" s="550"/>
      <c r="CV16" s="476" t="s">
        <v>585</v>
      </c>
      <c r="CW16" s="476" t="s">
        <v>355</v>
      </c>
      <c r="CX16" s="476" t="s">
        <v>598</v>
      </c>
      <c r="CY16" s="468">
        <v>9035000</v>
      </c>
      <c r="CZ16" s="468">
        <v>6275000</v>
      </c>
      <c r="DA16" s="468">
        <v>6275000</v>
      </c>
      <c r="DB16" s="467"/>
    </row>
    <row r="17" spans="1:106" ht="24" customHeight="1" x14ac:dyDescent="0.25">
      <c r="A17" s="555" t="s">
        <v>613</v>
      </c>
      <c r="B17" s="551"/>
      <c r="C17" s="551"/>
      <c r="D17" s="551"/>
      <c r="E17" s="551"/>
      <c r="F17" s="551"/>
      <c r="G17" s="551"/>
      <c r="H17" s="550"/>
      <c r="I17" s="554" t="s">
        <v>612</v>
      </c>
      <c r="J17" s="553"/>
      <c r="K17" s="553"/>
      <c r="L17" s="553"/>
      <c r="M17" s="553"/>
      <c r="N17" s="553"/>
      <c r="O17" s="553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553"/>
      <c r="AB17" s="553"/>
      <c r="AC17" s="553"/>
      <c r="AD17" s="553"/>
      <c r="AE17" s="553"/>
      <c r="AF17" s="553"/>
      <c r="AG17" s="553"/>
      <c r="AH17" s="553"/>
      <c r="AI17" s="553"/>
      <c r="AJ17" s="553"/>
      <c r="AK17" s="553"/>
      <c r="AL17" s="553"/>
      <c r="AM17" s="553"/>
      <c r="AN17" s="553"/>
      <c r="AO17" s="553"/>
      <c r="AP17" s="553"/>
      <c r="AQ17" s="553"/>
      <c r="AR17" s="553"/>
      <c r="AS17" s="553"/>
      <c r="AT17" s="553"/>
      <c r="AU17" s="553"/>
      <c r="AV17" s="553"/>
      <c r="AW17" s="553"/>
      <c r="AX17" s="553"/>
      <c r="AY17" s="553"/>
      <c r="AZ17" s="553"/>
      <c r="BA17" s="553"/>
      <c r="BB17" s="553"/>
      <c r="BC17" s="553"/>
      <c r="BD17" s="553"/>
      <c r="BE17" s="553"/>
      <c r="BF17" s="553"/>
      <c r="BG17" s="553"/>
      <c r="BH17" s="553"/>
      <c r="BI17" s="553"/>
      <c r="BJ17" s="553"/>
      <c r="BK17" s="553"/>
      <c r="BL17" s="553"/>
      <c r="BM17" s="553"/>
      <c r="BN17" s="553"/>
      <c r="BO17" s="553"/>
      <c r="BP17" s="553"/>
      <c r="BQ17" s="553"/>
      <c r="BR17" s="553"/>
      <c r="BS17" s="553"/>
      <c r="BT17" s="553"/>
      <c r="BU17" s="553"/>
      <c r="BV17" s="553"/>
      <c r="BW17" s="553"/>
      <c r="BX17" s="553"/>
      <c r="BY17" s="553"/>
      <c r="BZ17" s="553"/>
      <c r="CA17" s="553"/>
      <c r="CB17" s="553"/>
      <c r="CC17" s="553"/>
      <c r="CD17" s="553"/>
      <c r="CE17" s="553"/>
      <c r="CF17" s="553"/>
      <c r="CG17" s="553"/>
      <c r="CH17" s="553"/>
      <c r="CI17" s="553"/>
      <c r="CJ17" s="553"/>
      <c r="CK17" s="553"/>
      <c r="CL17" s="553"/>
      <c r="CM17" s="553"/>
      <c r="CN17" s="552" t="s">
        <v>611</v>
      </c>
      <c r="CO17" s="551"/>
      <c r="CP17" s="551"/>
      <c r="CQ17" s="551"/>
      <c r="CR17" s="551"/>
      <c r="CS17" s="551"/>
      <c r="CT17" s="551"/>
      <c r="CU17" s="550"/>
      <c r="CV17" s="476" t="s">
        <v>598</v>
      </c>
      <c r="CW17" s="476" t="s">
        <v>9</v>
      </c>
      <c r="CX17" s="476" t="s">
        <v>598</v>
      </c>
      <c r="CY17" s="468">
        <v>8798883.4900000002</v>
      </c>
      <c r="CZ17" s="468">
        <v>16036145</v>
      </c>
      <c r="DA17" s="468">
        <v>16036145</v>
      </c>
      <c r="DB17" s="467"/>
    </row>
    <row r="18" spans="1:106" ht="24" customHeight="1" x14ac:dyDescent="0.25">
      <c r="A18" s="555" t="s">
        <v>610</v>
      </c>
      <c r="B18" s="551"/>
      <c r="C18" s="551"/>
      <c r="D18" s="551"/>
      <c r="E18" s="551"/>
      <c r="F18" s="551"/>
      <c r="G18" s="551"/>
      <c r="H18" s="550"/>
      <c r="I18" s="554" t="s">
        <v>609</v>
      </c>
      <c r="J18" s="553"/>
      <c r="K18" s="553"/>
      <c r="L18" s="553"/>
      <c r="M18" s="553"/>
      <c r="N18" s="553"/>
      <c r="O18" s="553"/>
      <c r="P18" s="553"/>
      <c r="Q18" s="553"/>
      <c r="R18" s="553"/>
      <c r="S18" s="553"/>
      <c r="T18" s="553"/>
      <c r="U18" s="553"/>
      <c r="V18" s="553"/>
      <c r="W18" s="553"/>
      <c r="X18" s="553"/>
      <c r="Y18" s="553"/>
      <c r="Z18" s="553"/>
      <c r="AA18" s="553"/>
      <c r="AB18" s="553"/>
      <c r="AC18" s="553"/>
      <c r="AD18" s="553"/>
      <c r="AE18" s="553"/>
      <c r="AF18" s="553"/>
      <c r="AG18" s="553"/>
      <c r="AH18" s="553"/>
      <c r="AI18" s="553"/>
      <c r="AJ18" s="553"/>
      <c r="AK18" s="553"/>
      <c r="AL18" s="553"/>
      <c r="AM18" s="553"/>
      <c r="AN18" s="553"/>
      <c r="AO18" s="553"/>
      <c r="AP18" s="553"/>
      <c r="AQ18" s="553"/>
      <c r="AR18" s="553"/>
      <c r="AS18" s="553"/>
      <c r="AT18" s="553"/>
      <c r="AU18" s="553"/>
      <c r="AV18" s="553"/>
      <c r="AW18" s="553"/>
      <c r="AX18" s="553"/>
      <c r="AY18" s="553"/>
      <c r="AZ18" s="553"/>
      <c r="BA18" s="553"/>
      <c r="BB18" s="553"/>
      <c r="BC18" s="553"/>
      <c r="BD18" s="553"/>
      <c r="BE18" s="553"/>
      <c r="BF18" s="553"/>
      <c r="BG18" s="553"/>
      <c r="BH18" s="553"/>
      <c r="BI18" s="553"/>
      <c r="BJ18" s="553"/>
      <c r="BK18" s="553"/>
      <c r="BL18" s="553"/>
      <c r="BM18" s="553"/>
      <c r="BN18" s="553"/>
      <c r="BO18" s="553"/>
      <c r="BP18" s="553"/>
      <c r="BQ18" s="553"/>
      <c r="BR18" s="553"/>
      <c r="BS18" s="553"/>
      <c r="BT18" s="553"/>
      <c r="BU18" s="553"/>
      <c r="BV18" s="553"/>
      <c r="BW18" s="553"/>
      <c r="BX18" s="553"/>
      <c r="BY18" s="553"/>
      <c r="BZ18" s="553"/>
      <c r="CA18" s="553"/>
      <c r="CB18" s="553"/>
      <c r="CC18" s="553"/>
      <c r="CD18" s="553"/>
      <c r="CE18" s="553"/>
      <c r="CF18" s="553"/>
      <c r="CG18" s="553"/>
      <c r="CH18" s="553"/>
      <c r="CI18" s="553"/>
      <c r="CJ18" s="553"/>
      <c r="CK18" s="553"/>
      <c r="CL18" s="553"/>
      <c r="CM18" s="553"/>
      <c r="CN18" s="552" t="s">
        <v>608</v>
      </c>
      <c r="CO18" s="551"/>
      <c r="CP18" s="551"/>
      <c r="CQ18" s="551"/>
      <c r="CR18" s="551"/>
      <c r="CS18" s="551"/>
      <c r="CT18" s="551"/>
      <c r="CU18" s="550"/>
      <c r="CV18" s="476" t="s">
        <v>598</v>
      </c>
      <c r="CW18" s="476" t="s">
        <v>9</v>
      </c>
      <c r="CX18" s="476" t="s">
        <v>598</v>
      </c>
      <c r="CY18" s="468">
        <v>8798883.4900000002</v>
      </c>
      <c r="CZ18" s="468">
        <v>16036145</v>
      </c>
      <c r="DA18" s="468">
        <v>16036145</v>
      </c>
      <c r="DB18" s="467"/>
    </row>
    <row r="19" spans="1:106" ht="24" customHeight="1" thickBot="1" x14ac:dyDescent="0.3">
      <c r="A19" s="555" t="s">
        <v>607</v>
      </c>
      <c r="B19" s="551"/>
      <c r="C19" s="551"/>
      <c r="D19" s="551"/>
      <c r="E19" s="551"/>
      <c r="F19" s="551"/>
      <c r="G19" s="551"/>
      <c r="H19" s="550"/>
      <c r="I19" s="554" t="s">
        <v>606</v>
      </c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3"/>
      <c r="AV19" s="553"/>
      <c r="AW19" s="553"/>
      <c r="AX19" s="553"/>
      <c r="AY19" s="553"/>
      <c r="AZ19" s="553"/>
      <c r="BA19" s="553"/>
      <c r="BB19" s="553"/>
      <c r="BC19" s="553"/>
      <c r="BD19" s="553"/>
      <c r="BE19" s="553"/>
      <c r="BF19" s="553"/>
      <c r="BG19" s="553"/>
      <c r="BH19" s="553"/>
      <c r="BI19" s="553"/>
      <c r="BJ19" s="553"/>
      <c r="BK19" s="553"/>
      <c r="BL19" s="553"/>
      <c r="BM19" s="553"/>
      <c r="BN19" s="553"/>
      <c r="BO19" s="553"/>
      <c r="BP19" s="553"/>
      <c r="BQ19" s="553"/>
      <c r="BR19" s="553"/>
      <c r="BS19" s="553"/>
      <c r="BT19" s="553"/>
      <c r="BU19" s="553"/>
      <c r="BV19" s="553"/>
      <c r="BW19" s="553"/>
      <c r="BX19" s="553"/>
      <c r="BY19" s="553"/>
      <c r="BZ19" s="553"/>
      <c r="CA19" s="553"/>
      <c r="CB19" s="553"/>
      <c r="CC19" s="553"/>
      <c r="CD19" s="553"/>
      <c r="CE19" s="553"/>
      <c r="CF19" s="553"/>
      <c r="CG19" s="553"/>
      <c r="CH19" s="553"/>
      <c r="CI19" s="553"/>
      <c r="CJ19" s="553"/>
      <c r="CK19" s="553"/>
      <c r="CL19" s="553"/>
      <c r="CM19" s="553"/>
      <c r="CN19" s="552" t="s">
        <v>605</v>
      </c>
      <c r="CO19" s="551"/>
      <c r="CP19" s="551"/>
      <c r="CQ19" s="551"/>
      <c r="CR19" s="551"/>
      <c r="CS19" s="551"/>
      <c r="CT19" s="551"/>
      <c r="CU19" s="550"/>
      <c r="CV19" s="476" t="s">
        <v>585</v>
      </c>
      <c r="CW19" s="476" t="s">
        <v>355</v>
      </c>
      <c r="CX19" s="476" t="s">
        <v>598</v>
      </c>
      <c r="CY19" s="468">
        <v>8798883.4900000002</v>
      </c>
      <c r="CZ19" s="468">
        <v>16036145</v>
      </c>
      <c r="DA19" s="468">
        <v>16036145</v>
      </c>
      <c r="DB19" s="467"/>
    </row>
    <row r="20" spans="1:106" ht="12.75" customHeight="1" x14ac:dyDescent="0.25">
      <c r="A20" s="549">
        <v>2</v>
      </c>
      <c r="B20" s="548"/>
      <c r="C20" s="548"/>
      <c r="D20" s="548"/>
      <c r="E20" s="548"/>
      <c r="F20" s="548"/>
      <c r="G20" s="548"/>
      <c r="H20" s="547"/>
      <c r="I20" s="546" t="s">
        <v>604</v>
      </c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5"/>
      <c r="AN20" s="545"/>
      <c r="AO20" s="545"/>
      <c r="AP20" s="545"/>
      <c r="AQ20" s="545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  <c r="BB20" s="545"/>
      <c r="BC20" s="545"/>
      <c r="BD20" s="545"/>
      <c r="BE20" s="545"/>
      <c r="BF20" s="545"/>
      <c r="BG20" s="545"/>
      <c r="BH20" s="545"/>
      <c r="BI20" s="545"/>
      <c r="BJ20" s="545"/>
      <c r="BK20" s="545"/>
      <c r="BL20" s="545"/>
      <c r="BM20" s="545"/>
      <c r="BN20" s="545"/>
      <c r="BO20" s="545"/>
      <c r="BP20" s="545"/>
      <c r="BQ20" s="545"/>
      <c r="BR20" s="545"/>
      <c r="BS20" s="545"/>
      <c r="BT20" s="545"/>
      <c r="BU20" s="545"/>
      <c r="BV20" s="545"/>
      <c r="BW20" s="545"/>
      <c r="BX20" s="545"/>
      <c r="BY20" s="545"/>
      <c r="BZ20" s="545"/>
      <c r="CA20" s="545"/>
      <c r="CB20" s="545"/>
      <c r="CC20" s="545"/>
      <c r="CD20" s="545"/>
      <c r="CE20" s="545"/>
      <c r="CF20" s="545"/>
      <c r="CG20" s="545"/>
      <c r="CH20" s="545"/>
      <c r="CI20" s="545"/>
      <c r="CJ20" s="545"/>
      <c r="CK20" s="545"/>
      <c r="CL20" s="545"/>
      <c r="CM20" s="545"/>
      <c r="CN20" s="544" t="s">
        <v>603</v>
      </c>
      <c r="CO20" s="543"/>
      <c r="CP20" s="543"/>
      <c r="CQ20" s="543"/>
      <c r="CR20" s="543"/>
      <c r="CS20" s="543"/>
      <c r="CT20" s="543"/>
      <c r="CU20" s="542"/>
      <c r="CV20" s="481" t="s">
        <v>598</v>
      </c>
      <c r="CW20" s="481" t="s">
        <v>9</v>
      </c>
      <c r="CX20" s="481" t="s">
        <v>598</v>
      </c>
      <c r="CY20" s="480">
        <v>40555570.390000001</v>
      </c>
      <c r="CZ20" s="480">
        <v>45024845</v>
      </c>
      <c r="DA20" s="480">
        <v>45024845</v>
      </c>
      <c r="DB20" s="479"/>
    </row>
    <row r="21" spans="1:106" ht="24" customHeight="1" thickBot="1" x14ac:dyDescent="0.3">
      <c r="A21" s="555" t="s">
        <v>17</v>
      </c>
      <c r="B21" s="551"/>
      <c r="C21" s="551"/>
      <c r="D21" s="551"/>
      <c r="E21" s="551"/>
      <c r="F21" s="551"/>
      <c r="G21" s="551"/>
      <c r="H21" s="550"/>
      <c r="I21" s="554" t="s">
        <v>602</v>
      </c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553"/>
      <c r="AB21" s="553"/>
      <c r="AC21" s="553"/>
      <c r="AD21" s="553"/>
      <c r="AE21" s="553"/>
      <c r="AF21" s="553"/>
      <c r="AG21" s="553"/>
      <c r="AH21" s="553"/>
      <c r="AI21" s="553"/>
      <c r="AJ21" s="553"/>
      <c r="AK21" s="553"/>
      <c r="AL21" s="553"/>
      <c r="AM21" s="553"/>
      <c r="AN21" s="553"/>
      <c r="AO21" s="553"/>
      <c r="AP21" s="553"/>
      <c r="AQ21" s="553"/>
      <c r="AR21" s="553"/>
      <c r="AS21" s="553"/>
      <c r="AT21" s="553"/>
      <c r="AU21" s="553"/>
      <c r="AV21" s="553"/>
      <c r="AW21" s="553"/>
      <c r="AX21" s="553"/>
      <c r="AY21" s="553"/>
      <c r="AZ21" s="553"/>
      <c r="BA21" s="553"/>
      <c r="BB21" s="553"/>
      <c r="BC21" s="553"/>
      <c r="BD21" s="553"/>
      <c r="BE21" s="553"/>
      <c r="BF21" s="553"/>
      <c r="BG21" s="553"/>
      <c r="BH21" s="553"/>
      <c r="BI21" s="553"/>
      <c r="BJ21" s="553"/>
      <c r="BK21" s="553"/>
      <c r="BL21" s="553"/>
      <c r="BM21" s="553"/>
      <c r="BN21" s="553"/>
      <c r="BO21" s="553"/>
      <c r="BP21" s="553"/>
      <c r="BQ21" s="553"/>
      <c r="BR21" s="553"/>
      <c r="BS21" s="553"/>
      <c r="BT21" s="553"/>
      <c r="BU21" s="553"/>
      <c r="BV21" s="553"/>
      <c r="BW21" s="553"/>
      <c r="BX21" s="553"/>
      <c r="BY21" s="553"/>
      <c r="BZ21" s="553"/>
      <c r="CA21" s="553"/>
      <c r="CB21" s="553"/>
      <c r="CC21" s="553"/>
      <c r="CD21" s="553"/>
      <c r="CE21" s="553"/>
      <c r="CF21" s="553"/>
      <c r="CG21" s="553"/>
      <c r="CH21" s="553"/>
      <c r="CI21" s="553"/>
      <c r="CJ21" s="553"/>
      <c r="CK21" s="553"/>
      <c r="CL21" s="553"/>
      <c r="CM21" s="553"/>
      <c r="CN21" s="552" t="s">
        <v>601</v>
      </c>
      <c r="CO21" s="551"/>
      <c r="CP21" s="551"/>
      <c r="CQ21" s="551"/>
      <c r="CR21" s="551"/>
      <c r="CS21" s="551"/>
      <c r="CT21" s="551"/>
      <c r="CU21" s="550"/>
      <c r="CV21" s="476" t="s">
        <v>585</v>
      </c>
      <c r="CW21" s="476" t="s">
        <v>9</v>
      </c>
      <c r="CX21" s="476" t="s">
        <v>598</v>
      </c>
      <c r="CY21" s="468">
        <v>40555570.390000001</v>
      </c>
      <c r="CZ21" s="468">
        <v>45024845</v>
      </c>
      <c r="DA21" s="468">
        <v>45024845</v>
      </c>
      <c r="DB21" s="467"/>
    </row>
    <row r="22" spans="1:106" ht="12.75" customHeight="1" x14ac:dyDescent="0.25">
      <c r="A22" s="549">
        <v>3</v>
      </c>
      <c r="B22" s="548"/>
      <c r="C22" s="548"/>
      <c r="D22" s="548"/>
      <c r="E22" s="548"/>
      <c r="F22" s="548"/>
      <c r="G22" s="548"/>
      <c r="H22" s="547"/>
      <c r="I22" s="546" t="s">
        <v>600</v>
      </c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5"/>
      <c r="AS22" s="545"/>
      <c r="AT22" s="545"/>
      <c r="AU22" s="545"/>
      <c r="AV22" s="545"/>
      <c r="AW22" s="545"/>
      <c r="AX22" s="545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  <c r="BN22" s="545"/>
      <c r="BO22" s="545"/>
      <c r="BP22" s="545"/>
      <c r="BQ22" s="545"/>
      <c r="BR22" s="545"/>
      <c r="BS22" s="545"/>
      <c r="BT22" s="545"/>
      <c r="BU22" s="545"/>
      <c r="BV22" s="545"/>
      <c r="BW22" s="545"/>
      <c r="BX22" s="545"/>
      <c r="BY22" s="545"/>
      <c r="BZ22" s="545"/>
      <c r="CA22" s="545"/>
      <c r="CB22" s="545"/>
      <c r="CC22" s="545"/>
      <c r="CD22" s="545"/>
      <c r="CE22" s="545"/>
      <c r="CF22" s="545"/>
      <c r="CG22" s="545"/>
      <c r="CH22" s="545"/>
      <c r="CI22" s="545"/>
      <c r="CJ22" s="545"/>
      <c r="CK22" s="545"/>
      <c r="CL22" s="545"/>
      <c r="CM22" s="545"/>
      <c r="CN22" s="544" t="s">
        <v>599</v>
      </c>
      <c r="CO22" s="543"/>
      <c r="CP22" s="543"/>
      <c r="CQ22" s="543"/>
      <c r="CR22" s="543"/>
      <c r="CS22" s="543"/>
      <c r="CT22" s="543"/>
      <c r="CU22" s="542"/>
      <c r="CV22" s="481" t="s">
        <v>598</v>
      </c>
      <c r="CW22" s="481" t="s">
        <v>9</v>
      </c>
      <c r="CX22" s="481" t="s">
        <v>598</v>
      </c>
      <c r="CY22" s="480"/>
      <c r="CZ22" s="480"/>
      <c r="DA22" s="480"/>
      <c r="DB22" s="479"/>
    </row>
    <row r="23" spans="1:106" ht="15" x14ac:dyDescent="0.25"/>
    <row r="24" spans="1:106" ht="15.75" customHeight="1" x14ac:dyDescent="0.25">
      <c r="I24" s="502" t="s">
        <v>597</v>
      </c>
      <c r="CW24" s="466"/>
      <c r="CX24" s="466" t="s">
        <v>354</v>
      </c>
    </row>
    <row r="25" spans="1:106" ht="14.25" customHeight="1" x14ac:dyDescent="0.25">
      <c r="I25" s="502" t="s">
        <v>596</v>
      </c>
      <c r="AQ25" s="533" t="s">
        <v>595</v>
      </c>
      <c r="AR25" s="533"/>
      <c r="AS25" s="533"/>
      <c r="AT25" s="533"/>
      <c r="AU25" s="533"/>
      <c r="AV25" s="533"/>
      <c r="AW25" s="533"/>
      <c r="AX25" s="533"/>
      <c r="AY25" s="533"/>
      <c r="AZ25" s="533"/>
      <c r="BA25" s="533"/>
      <c r="BB25" s="533"/>
      <c r="BC25" s="533"/>
      <c r="BD25" s="533"/>
      <c r="BE25" s="533"/>
      <c r="BF25" s="533"/>
      <c r="BG25" s="533"/>
      <c r="BH25" s="533"/>
      <c r="BK25" s="533"/>
      <c r="BL25" s="533"/>
      <c r="BM25" s="533"/>
      <c r="BN25" s="533"/>
      <c r="BO25" s="533"/>
      <c r="BP25" s="533"/>
      <c r="BQ25" s="533"/>
      <c r="BR25" s="533"/>
      <c r="BS25" s="533"/>
      <c r="BT25" s="533"/>
      <c r="BU25" s="533"/>
      <c r="BV25" s="533"/>
      <c r="BY25" s="533" t="s">
        <v>594</v>
      </c>
      <c r="BZ25" s="533"/>
      <c r="CA25" s="533"/>
      <c r="CB25" s="533"/>
      <c r="CC25" s="533"/>
      <c r="CD25" s="533"/>
      <c r="CE25" s="533"/>
      <c r="CF25" s="533"/>
      <c r="CG25" s="533"/>
      <c r="CH25" s="533"/>
      <c r="CI25" s="533"/>
      <c r="CJ25" s="533"/>
      <c r="CK25" s="533"/>
      <c r="CL25" s="533"/>
      <c r="CM25" s="533"/>
      <c r="CN25" s="533"/>
      <c r="CO25" s="533"/>
      <c r="CP25" s="533"/>
      <c r="CQ25" s="533"/>
      <c r="CR25" s="533"/>
      <c r="CW25" s="466"/>
      <c r="CX25" s="466" t="s">
        <v>348</v>
      </c>
    </row>
    <row r="26" spans="1:106" ht="16.5" customHeight="1" x14ac:dyDescent="0.25">
      <c r="AQ26" s="530" t="s">
        <v>589</v>
      </c>
      <c r="AR26" s="530"/>
      <c r="AS26" s="530"/>
      <c r="AT26" s="530"/>
      <c r="AU26" s="530"/>
      <c r="AV26" s="530"/>
      <c r="AW26" s="530"/>
      <c r="AX26" s="530"/>
      <c r="AY26" s="530"/>
      <c r="AZ26" s="530"/>
      <c r="BA26" s="530"/>
      <c r="BB26" s="530"/>
      <c r="BC26" s="530"/>
      <c r="BD26" s="530"/>
      <c r="BE26" s="530"/>
      <c r="BF26" s="530"/>
      <c r="BG26" s="530"/>
      <c r="BH26" s="530"/>
      <c r="BK26" s="530" t="s">
        <v>580</v>
      </c>
      <c r="BL26" s="530"/>
      <c r="BM26" s="530"/>
      <c r="BN26" s="530"/>
      <c r="BO26" s="530"/>
      <c r="BP26" s="530"/>
      <c r="BQ26" s="530"/>
      <c r="BR26" s="530"/>
      <c r="BS26" s="530"/>
      <c r="BT26" s="530"/>
      <c r="BU26" s="530"/>
      <c r="BV26" s="530"/>
      <c r="BY26" s="530" t="s">
        <v>567</v>
      </c>
      <c r="BZ26" s="530"/>
      <c r="CA26" s="530"/>
      <c r="CB26" s="530"/>
      <c r="CC26" s="530"/>
      <c r="CD26" s="530"/>
      <c r="CE26" s="530"/>
      <c r="CF26" s="530"/>
      <c r="CG26" s="530"/>
      <c r="CH26" s="530"/>
      <c r="CI26" s="530"/>
      <c r="CJ26" s="530"/>
      <c r="CK26" s="530"/>
      <c r="CL26" s="530"/>
      <c r="CM26" s="530"/>
      <c r="CN26" s="530"/>
      <c r="CO26" s="530"/>
      <c r="CP26" s="530"/>
      <c r="CQ26" s="530"/>
      <c r="CR26" s="530"/>
      <c r="CW26" s="466"/>
      <c r="CX26" s="466" t="s">
        <v>347</v>
      </c>
    </row>
    <row r="27" spans="1:106" ht="15" customHeight="1" x14ac:dyDescent="0.25">
      <c r="AQ27" s="536"/>
      <c r="AR27" s="536"/>
      <c r="AS27" s="536"/>
      <c r="AT27" s="536"/>
      <c r="AU27" s="536"/>
      <c r="AV27" s="536"/>
      <c r="AW27" s="536"/>
      <c r="AX27" s="536"/>
      <c r="AY27" s="536"/>
      <c r="AZ27" s="536"/>
      <c r="BA27" s="536"/>
      <c r="BB27" s="536"/>
      <c r="BC27" s="536"/>
      <c r="BD27" s="536"/>
      <c r="BE27" s="536"/>
      <c r="BF27" s="536"/>
      <c r="BG27" s="536"/>
      <c r="BH27" s="536"/>
      <c r="BK27" s="536"/>
      <c r="BL27" s="536"/>
      <c r="BM27" s="536"/>
      <c r="BN27" s="536"/>
      <c r="BO27" s="536"/>
      <c r="BP27" s="536"/>
      <c r="BQ27" s="536"/>
      <c r="BR27" s="536"/>
      <c r="BS27" s="536"/>
      <c r="BT27" s="536"/>
      <c r="BU27" s="536"/>
      <c r="BV27" s="536"/>
      <c r="BY27" s="536"/>
      <c r="BZ27" s="536"/>
      <c r="CA27" s="536"/>
      <c r="CB27" s="536"/>
      <c r="CC27" s="536"/>
      <c r="CD27" s="536"/>
      <c r="CE27" s="536"/>
      <c r="CF27" s="536"/>
      <c r="CG27" s="536"/>
      <c r="CH27" s="536"/>
      <c r="CI27" s="536"/>
      <c r="CJ27" s="536"/>
      <c r="CK27" s="536"/>
      <c r="CL27" s="536"/>
      <c r="CM27" s="536"/>
      <c r="CN27" s="536"/>
      <c r="CO27" s="536"/>
      <c r="CP27" s="536"/>
      <c r="CQ27" s="536"/>
      <c r="CR27" s="536"/>
      <c r="CW27" s="465"/>
      <c r="CX27" s="465" t="s">
        <v>353</v>
      </c>
    </row>
    <row r="28" spans="1:106" ht="17.25" customHeight="1" x14ac:dyDescent="0.25">
      <c r="I28" s="502" t="s">
        <v>593</v>
      </c>
      <c r="AM28" s="533" t="s">
        <v>592</v>
      </c>
      <c r="AN28" s="533"/>
      <c r="AO28" s="533"/>
      <c r="AP28" s="533"/>
      <c r="AQ28" s="533"/>
      <c r="AR28" s="533"/>
      <c r="AS28" s="533"/>
      <c r="AT28" s="533"/>
      <c r="AU28" s="533"/>
      <c r="AV28" s="533"/>
      <c r="AW28" s="533"/>
      <c r="AX28" s="533"/>
      <c r="AY28" s="533"/>
      <c r="AZ28" s="533"/>
      <c r="BA28" s="533"/>
      <c r="BB28" s="533"/>
      <c r="BC28" s="533"/>
      <c r="BD28" s="533"/>
      <c r="BG28" s="533" t="s">
        <v>591</v>
      </c>
      <c r="BH28" s="533"/>
      <c r="BI28" s="533"/>
      <c r="BJ28" s="533"/>
      <c r="BK28" s="533"/>
      <c r="BL28" s="533"/>
      <c r="BM28" s="533"/>
      <c r="BN28" s="533"/>
      <c r="BO28" s="533"/>
      <c r="BP28" s="533"/>
      <c r="BQ28" s="533"/>
      <c r="BR28" s="533"/>
      <c r="BS28" s="533"/>
      <c r="BT28" s="533"/>
      <c r="BU28" s="533"/>
      <c r="BV28" s="533"/>
      <c r="BW28" s="533"/>
      <c r="BX28" s="533"/>
      <c r="CA28" s="525" t="s">
        <v>590</v>
      </c>
      <c r="CB28" s="525"/>
      <c r="CC28" s="525"/>
      <c r="CD28" s="525"/>
      <c r="CE28" s="525"/>
      <c r="CF28" s="525"/>
      <c r="CG28" s="525"/>
      <c r="CH28" s="525"/>
      <c r="CI28" s="525"/>
      <c r="CJ28" s="525"/>
      <c r="CK28" s="525"/>
      <c r="CL28" s="525"/>
      <c r="CM28" s="525"/>
      <c r="CN28" s="525"/>
      <c r="CO28" s="525"/>
      <c r="CP28" s="525"/>
      <c r="CQ28" s="525"/>
      <c r="CR28" s="525"/>
      <c r="CW28" s="465"/>
      <c r="CX28" s="465" t="s">
        <v>352</v>
      </c>
    </row>
    <row r="29" spans="1:106" ht="13.5" customHeight="1" x14ac:dyDescent="0.25">
      <c r="AM29" s="530" t="s">
        <v>589</v>
      </c>
      <c r="AN29" s="530"/>
      <c r="AO29" s="530"/>
      <c r="AP29" s="530"/>
      <c r="AQ29" s="530"/>
      <c r="AR29" s="530"/>
      <c r="AS29" s="530"/>
      <c r="AT29" s="530"/>
      <c r="AU29" s="530"/>
      <c r="AV29" s="530"/>
      <c r="AW29" s="530"/>
      <c r="AX29" s="530"/>
      <c r="AY29" s="530"/>
      <c r="AZ29" s="530"/>
      <c r="BA29" s="530"/>
      <c r="BB29" s="530"/>
      <c r="BC29" s="530"/>
      <c r="BD29" s="530"/>
      <c r="BG29" s="530" t="s">
        <v>588</v>
      </c>
      <c r="BH29" s="530"/>
      <c r="BI29" s="530"/>
      <c r="BJ29" s="530"/>
      <c r="BK29" s="530"/>
      <c r="BL29" s="530"/>
      <c r="BM29" s="530"/>
      <c r="BN29" s="530"/>
      <c r="BO29" s="530"/>
      <c r="BP29" s="530"/>
      <c r="BQ29" s="530"/>
      <c r="BR29" s="530"/>
      <c r="BS29" s="530"/>
      <c r="BT29" s="530"/>
      <c r="BU29" s="530"/>
      <c r="BV29" s="530"/>
      <c r="BW29" s="530"/>
      <c r="BX29" s="530"/>
      <c r="CA29" s="530" t="s">
        <v>587</v>
      </c>
      <c r="CB29" s="530"/>
      <c r="CC29" s="530"/>
      <c r="CD29" s="530"/>
      <c r="CE29" s="530"/>
      <c r="CF29" s="530"/>
      <c r="CG29" s="530"/>
      <c r="CH29" s="530"/>
      <c r="CI29" s="530"/>
      <c r="CJ29" s="530"/>
      <c r="CK29" s="530"/>
      <c r="CL29" s="530"/>
      <c r="CM29" s="530"/>
      <c r="CN29" s="530"/>
      <c r="CO29" s="530"/>
      <c r="CP29" s="530"/>
      <c r="CQ29" s="530"/>
      <c r="CR29" s="530"/>
      <c r="CW29" s="465"/>
      <c r="CX29" s="465" t="s">
        <v>351</v>
      </c>
    </row>
    <row r="30" spans="1:106" ht="14.25" customHeight="1" x14ac:dyDescent="0.25">
      <c r="AM30" s="536"/>
      <c r="AN30" s="536"/>
      <c r="AO30" s="536"/>
      <c r="AP30" s="536"/>
      <c r="AQ30" s="536"/>
      <c r="AR30" s="536"/>
      <c r="AS30" s="536"/>
      <c r="AT30" s="536"/>
      <c r="AU30" s="536"/>
      <c r="AV30" s="536"/>
      <c r="AW30" s="536"/>
      <c r="AX30" s="536"/>
      <c r="AY30" s="536"/>
      <c r="AZ30" s="536"/>
      <c r="BA30" s="536"/>
      <c r="BB30" s="536"/>
      <c r="BC30" s="536"/>
      <c r="BD30" s="536"/>
      <c r="BG30" s="536"/>
      <c r="BH30" s="536"/>
      <c r="BI30" s="536"/>
      <c r="BJ30" s="536"/>
      <c r="BK30" s="536"/>
      <c r="BL30" s="536"/>
      <c r="BM30" s="536"/>
      <c r="BN30" s="536"/>
      <c r="BO30" s="536"/>
      <c r="BP30" s="536"/>
      <c r="BQ30" s="536"/>
      <c r="BR30" s="536"/>
      <c r="BS30" s="536"/>
      <c r="BT30" s="536"/>
      <c r="BU30" s="536"/>
      <c r="BV30" s="536"/>
      <c r="BW30" s="536"/>
      <c r="BX30" s="536"/>
      <c r="CA30" s="536"/>
      <c r="CB30" s="536"/>
      <c r="CC30" s="536"/>
      <c r="CD30" s="536"/>
      <c r="CE30" s="536"/>
      <c r="CF30" s="536"/>
      <c r="CG30" s="536"/>
      <c r="CH30" s="536"/>
      <c r="CI30" s="536"/>
      <c r="CJ30" s="536"/>
      <c r="CK30" s="536"/>
      <c r="CL30" s="536"/>
      <c r="CM30" s="536"/>
      <c r="CN30" s="536"/>
      <c r="CO30" s="536"/>
      <c r="CP30" s="536"/>
      <c r="CQ30" s="536"/>
      <c r="CR30" s="536"/>
      <c r="CW30" s="465"/>
      <c r="CX30" s="465" t="s">
        <v>350</v>
      </c>
    </row>
    <row r="31" spans="1:106" ht="13.15" customHeight="1" x14ac:dyDescent="0.25">
      <c r="I31" s="524" t="s">
        <v>578</v>
      </c>
      <c r="J31" s="524"/>
      <c r="K31" s="525" t="s">
        <v>4</v>
      </c>
      <c r="L31" s="525"/>
      <c r="M31" s="525"/>
      <c r="N31" s="526" t="s">
        <v>578</v>
      </c>
      <c r="O31" s="526"/>
      <c r="Q31" s="525" t="s">
        <v>586</v>
      </c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01"/>
      <c r="AG31" s="541" t="s">
        <v>585</v>
      </c>
      <c r="AH31" s="540"/>
      <c r="AI31" s="540"/>
      <c r="AJ31" s="540"/>
      <c r="AK31" s="540"/>
      <c r="AL31" s="502" t="s">
        <v>575</v>
      </c>
    </row>
    <row r="32" spans="1:106" ht="10.9" customHeight="1" thickBot="1" x14ac:dyDescent="0.3"/>
    <row r="33" spans="1:101" ht="7.5" customHeight="1" x14ac:dyDescent="0.25">
      <c r="A33" s="539"/>
      <c r="B33" s="539"/>
      <c r="C33" s="539"/>
      <c r="D33" s="539"/>
      <c r="E33" s="539"/>
      <c r="F33" s="539"/>
      <c r="G33" s="539"/>
      <c r="H33" s="539"/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39"/>
      <c r="BN33" s="539"/>
      <c r="BO33" s="539"/>
      <c r="BP33" s="539"/>
      <c r="BQ33" s="539"/>
      <c r="BR33" s="539"/>
      <c r="BS33" s="539"/>
      <c r="BT33" s="539"/>
      <c r="BU33" s="539"/>
      <c r="BV33" s="539"/>
      <c r="BW33" s="539"/>
      <c r="BX33" s="539"/>
      <c r="BY33" s="539"/>
      <c r="BZ33" s="539"/>
      <c r="CA33" s="539"/>
      <c r="CB33" s="539"/>
      <c r="CC33" s="539"/>
      <c r="CD33" s="539"/>
      <c r="CE33" s="539"/>
      <c r="CF33" s="539"/>
      <c r="CG33" s="539"/>
      <c r="CH33" s="539"/>
      <c r="CI33" s="539"/>
      <c r="CJ33" s="539"/>
      <c r="CK33" s="539"/>
      <c r="CL33" s="539"/>
      <c r="CM33" s="538"/>
    </row>
    <row r="34" spans="1:101" ht="16.5" customHeight="1" x14ac:dyDescent="0.25">
      <c r="A34" s="528" t="s">
        <v>584</v>
      </c>
      <c r="CM34" s="522"/>
      <c r="CW34" s="466" t="s">
        <v>349</v>
      </c>
    </row>
    <row r="35" spans="1:101" ht="17.25" customHeight="1" x14ac:dyDescent="0.25">
      <c r="A35" s="534" t="s">
        <v>583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3"/>
      <c r="BN35" s="533"/>
      <c r="BO35" s="533"/>
      <c r="BP35" s="533"/>
      <c r="BQ35" s="533"/>
      <c r="BR35" s="533"/>
      <c r="BS35" s="533"/>
      <c r="BT35" s="533"/>
      <c r="BU35" s="533"/>
      <c r="BV35" s="533"/>
      <c r="BW35" s="533"/>
      <c r="BX35" s="533"/>
      <c r="BY35" s="533"/>
      <c r="BZ35" s="533"/>
      <c r="CA35" s="533"/>
      <c r="CB35" s="533"/>
      <c r="CC35" s="533"/>
      <c r="CD35" s="533"/>
      <c r="CE35" s="533"/>
      <c r="CF35" s="533"/>
      <c r="CG35" s="533"/>
      <c r="CH35" s="533"/>
      <c r="CI35" s="533"/>
      <c r="CJ35" s="533"/>
      <c r="CK35" s="533"/>
      <c r="CL35" s="533"/>
      <c r="CM35" s="532"/>
      <c r="CW35" s="466" t="s">
        <v>348</v>
      </c>
    </row>
    <row r="36" spans="1:101" ht="14.25" customHeight="1" x14ac:dyDescent="0.25">
      <c r="A36" s="531" t="s">
        <v>582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  <c r="AH36" s="530"/>
      <c r="AI36" s="530"/>
      <c r="AJ36" s="530"/>
      <c r="AK36" s="530"/>
      <c r="AL36" s="530"/>
      <c r="AM36" s="530"/>
      <c r="AN36" s="530"/>
      <c r="AO36" s="530"/>
      <c r="AP36" s="530"/>
      <c r="AQ36" s="530"/>
      <c r="AR36" s="530"/>
      <c r="AS36" s="530"/>
      <c r="AT36" s="530"/>
      <c r="AU36" s="530"/>
      <c r="AV36" s="530"/>
      <c r="AW36" s="530"/>
      <c r="AX36" s="530"/>
      <c r="AY36" s="530"/>
      <c r="AZ36" s="530"/>
      <c r="BA36" s="530"/>
      <c r="BB36" s="530"/>
      <c r="BC36" s="530"/>
      <c r="BD36" s="530"/>
      <c r="BE36" s="530"/>
      <c r="BF36" s="530"/>
      <c r="BG36" s="530"/>
      <c r="BH36" s="530"/>
      <c r="BI36" s="530"/>
      <c r="BJ36" s="530"/>
      <c r="BK36" s="530"/>
      <c r="BL36" s="530"/>
      <c r="BM36" s="530"/>
      <c r="BN36" s="530"/>
      <c r="BO36" s="530"/>
      <c r="BP36" s="530"/>
      <c r="BQ36" s="530"/>
      <c r="BR36" s="530"/>
      <c r="BS36" s="530"/>
      <c r="BT36" s="530"/>
      <c r="BU36" s="530"/>
      <c r="BV36" s="530"/>
      <c r="BW36" s="530"/>
      <c r="BX36" s="530"/>
      <c r="BY36" s="530"/>
      <c r="BZ36" s="530"/>
      <c r="CA36" s="530"/>
      <c r="CB36" s="530"/>
      <c r="CC36" s="530"/>
      <c r="CD36" s="530"/>
      <c r="CE36" s="530"/>
      <c r="CF36" s="530"/>
      <c r="CG36" s="530"/>
      <c r="CH36" s="530"/>
      <c r="CI36" s="530"/>
      <c r="CJ36" s="530"/>
      <c r="CK36" s="530"/>
      <c r="CL36" s="530"/>
      <c r="CM36" s="529"/>
      <c r="CW36" s="466" t="s">
        <v>347</v>
      </c>
    </row>
    <row r="37" spans="1:101" ht="18.75" customHeight="1" x14ac:dyDescent="0.25">
      <c r="A37" s="537"/>
      <c r="B37" s="536"/>
      <c r="C37" s="536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6"/>
      <c r="V37" s="536"/>
      <c r="W37" s="536"/>
      <c r="X37" s="536"/>
      <c r="Y37" s="536"/>
      <c r="Z37" s="536"/>
      <c r="AA37" s="536"/>
      <c r="AB37" s="536"/>
      <c r="AC37" s="536"/>
      <c r="AD37" s="536"/>
      <c r="AE37" s="536"/>
      <c r="AF37" s="536"/>
      <c r="AG37" s="536"/>
      <c r="AH37" s="536"/>
      <c r="AI37" s="536"/>
      <c r="AJ37" s="536"/>
      <c r="AK37" s="536"/>
      <c r="AL37" s="536"/>
      <c r="AM37" s="536"/>
      <c r="AN37" s="536"/>
      <c r="AO37" s="536"/>
      <c r="AP37" s="536"/>
      <c r="AQ37" s="536"/>
      <c r="AR37" s="536"/>
      <c r="AS37" s="536"/>
      <c r="AT37" s="536"/>
      <c r="AU37" s="536"/>
      <c r="AV37" s="536"/>
      <c r="AW37" s="536"/>
      <c r="AX37" s="536"/>
      <c r="AY37" s="536"/>
      <c r="AZ37" s="536"/>
      <c r="BA37" s="536"/>
      <c r="BB37" s="536"/>
      <c r="BC37" s="536"/>
      <c r="BD37" s="536"/>
      <c r="BE37" s="536"/>
      <c r="BF37" s="536"/>
      <c r="BG37" s="536"/>
      <c r="BH37" s="536"/>
      <c r="BI37" s="536"/>
      <c r="BJ37" s="536"/>
      <c r="BK37" s="536"/>
      <c r="BL37" s="536"/>
      <c r="BM37" s="536"/>
      <c r="BN37" s="536"/>
      <c r="BO37" s="536"/>
      <c r="BP37" s="536"/>
      <c r="BQ37" s="536"/>
      <c r="BR37" s="536"/>
      <c r="BS37" s="536"/>
      <c r="BT37" s="536"/>
      <c r="BU37" s="536"/>
      <c r="BV37" s="536"/>
      <c r="BW37" s="536"/>
      <c r="BX37" s="536"/>
      <c r="BY37" s="536"/>
      <c r="BZ37" s="536"/>
      <c r="CA37" s="536"/>
      <c r="CB37" s="536"/>
      <c r="CC37" s="536"/>
      <c r="CD37" s="536"/>
      <c r="CE37" s="536"/>
      <c r="CF37" s="536"/>
      <c r="CG37" s="536"/>
      <c r="CH37" s="536"/>
      <c r="CI37" s="536"/>
      <c r="CJ37" s="536"/>
      <c r="CK37" s="536"/>
      <c r="CL37" s="536"/>
      <c r="CM37" s="535"/>
      <c r="CW37" s="465" t="s">
        <v>346</v>
      </c>
    </row>
    <row r="38" spans="1:101" ht="13.5" customHeight="1" x14ac:dyDescent="0.25">
      <c r="A38" s="534"/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AH38" s="533" t="s">
        <v>581</v>
      </c>
      <c r="AI38" s="533"/>
      <c r="AJ38" s="533"/>
      <c r="AK38" s="533"/>
      <c r="AL38" s="533"/>
      <c r="AM38" s="533"/>
      <c r="AN38" s="533"/>
      <c r="AO38" s="533"/>
      <c r="AP38" s="533"/>
      <c r="AQ38" s="533"/>
      <c r="AR38" s="533"/>
      <c r="AS38" s="533"/>
      <c r="AT38" s="533"/>
      <c r="AU38" s="533"/>
      <c r="AV38" s="533"/>
      <c r="AW38" s="533"/>
      <c r="AX38" s="533"/>
      <c r="AY38" s="533"/>
      <c r="AZ38" s="533"/>
      <c r="BA38" s="533"/>
      <c r="BB38" s="533"/>
      <c r="BC38" s="533"/>
      <c r="BD38" s="533"/>
      <c r="BE38" s="533"/>
      <c r="BF38" s="533"/>
      <c r="BG38" s="533"/>
      <c r="BH38" s="533"/>
      <c r="BI38" s="533"/>
      <c r="BJ38" s="533"/>
      <c r="BK38" s="533"/>
      <c r="BL38" s="533"/>
      <c r="BM38" s="533"/>
      <c r="BN38" s="533"/>
      <c r="BO38" s="533"/>
      <c r="BP38" s="533"/>
      <c r="BQ38" s="533"/>
      <c r="BR38" s="533"/>
      <c r="BS38" s="533"/>
      <c r="BT38" s="533"/>
      <c r="BU38" s="533"/>
      <c r="BV38" s="533"/>
      <c r="BW38" s="533"/>
      <c r="BX38" s="533"/>
      <c r="BY38" s="533"/>
      <c r="BZ38" s="533"/>
      <c r="CA38" s="533"/>
      <c r="CB38" s="533"/>
      <c r="CC38" s="533"/>
      <c r="CD38" s="533"/>
      <c r="CE38" s="533"/>
      <c r="CF38" s="533"/>
      <c r="CG38" s="533"/>
      <c r="CH38" s="533"/>
      <c r="CI38" s="533"/>
      <c r="CJ38" s="533"/>
      <c r="CK38" s="533"/>
      <c r="CL38" s="533"/>
      <c r="CM38" s="532"/>
      <c r="CW38" s="465" t="s">
        <v>345</v>
      </c>
    </row>
    <row r="39" spans="1:101" ht="12" customHeight="1" x14ac:dyDescent="0.25">
      <c r="A39" s="531" t="s">
        <v>580</v>
      </c>
      <c r="B39" s="530"/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AH39" s="530" t="s">
        <v>567</v>
      </c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0"/>
      <c r="AZ39" s="530"/>
      <c r="BA39" s="530"/>
      <c r="BB39" s="530"/>
      <c r="BC39" s="530"/>
      <c r="BD39" s="530"/>
      <c r="BE39" s="530"/>
      <c r="BF39" s="530"/>
      <c r="BG39" s="530"/>
      <c r="BH39" s="530"/>
      <c r="BI39" s="530"/>
      <c r="BJ39" s="530"/>
      <c r="BK39" s="530"/>
      <c r="BL39" s="530"/>
      <c r="BM39" s="530"/>
      <c r="BN39" s="530"/>
      <c r="BO39" s="530"/>
      <c r="BP39" s="530"/>
      <c r="BQ39" s="530"/>
      <c r="BR39" s="530"/>
      <c r="BS39" s="530"/>
      <c r="BT39" s="530"/>
      <c r="BU39" s="530"/>
      <c r="BV39" s="530"/>
      <c r="BW39" s="530"/>
      <c r="BX39" s="530"/>
      <c r="BY39" s="530"/>
      <c r="BZ39" s="530"/>
      <c r="CA39" s="530"/>
      <c r="CB39" s="530"/>
      <c r="CC39" s="530"/>
      <c r="CD39" s="530"/>
      <c r="CE39" s="530"/>
      <c r="CF39" s="530"/>
      <c r="CG39" s="530"/>
      <c r="CH39" s="530"/>
      <c r="CI39" s="530"/>
      <c r="CJ39" s="530"/>
      <c r="CK39" s="530"/>
      <c r="CL39" s="530"/>
      <c r="CM39" s="529"/>
      <c r="CW39" s="465" t="s">
        <v>344</v>
      </c>
    </row>
    <row r="40" spans="1:101" ht="17.25" customHeight="1" x14ac:dyDescent="0.25">
      <c r="A40" s="528"/>
      <c r="CM40" s="522"/>
      <c r="CW40" s="465" t="s">
        <v>343</v>
      </c>
    </row>
    <row r="41" spans="1:101" ht="10.15" customHeight="1" x14ac:dyDescent="0.25">
      <c r="A41" s="527" t="s">
        <v>578</v>
      </c>
      <c r="B41" s="524"/>
      <c r="C41" s="525" t="s">
        <v>579</v>
      </c>
      <c r="D41" s="525"/>
      <c r="E41" s="525"/>
      <c r="F41" s="526" t="s">
        <v>578</v>
      </c>
      <c r="G41" s="526"/>
      <c r="I41" s="525" t="s">
        <v>577</v>
      </c>
      <c r="J41" s="525"/>
      <c r="K41" s="525"/>
      <c r="L41" s="525"/>
      <c r="M41" s="525"/>
      <c r="N41" s="525"/>
      <c r="O41" s="525"/>
      <c r="P41" s="525"/>
      <c r="Q41" s="525"/>
      <c r="R41" s="525"/>
      <c r="S41" s="525"/>
      <c r="T41" s="525"/>
      <c r="U41" s="525"/>
      <c r="V41" s="525"/>
      <c r="W41" s="525"/>
      <c r="X41" s="524">
        <v>20</v>
      </c>
      <c r="Y41" s="524"/>
      <c r="Z41" s="524"/>
      <c r="AA41" s="523" t="s">
        <v>576</v>
      </c>
      <c r="AB41" s="523"/>
      <c r="AC41" s="523"/>
      <c r="AD41" s="502" t="s">
        <v>575</v>
      </c>
      <c r="CM41" s="522"/>
    </row>
    <row r="42" spans="1:101" ht="3" customHeight="1" thickBot="1" x14ac:dyDescent="0.3">
      <c r="A42" s="521"/>
      <c r="B42" s="520"/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  <c r="AA42" s="520"/>
      <c r="AB42" s="520"/>
      <c r="AC42" s="520"/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0"/>
      <c r="BB42" s="520"/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0"/>
      <c r="BQ42" s="520"/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0"/>
      <c r="CF42" s="520"/>
      <c r="CG42" s="520"/>
      <c r="CH42" s="520"/>
      <c r="CI42" s="520"/>
      <c r="CJ42" s="520"/>
      <c r="CK42" s="520"/>
      <c r="CL42" s="520"/>
      <c r="CM42" s="519"/>
    </row>
    <row r="43" spans="1:101" ht="15" x14ac:dyDescent="0.25"/>
    <row r="44" spans="1:101" ht="15" x14ac:dyDescent="0.25"/>
    <row r="45" spans="1:101" ht="15" x14ac:dyDescent="0.25">
      <c r="A45" s="466"/>
      <c r="B45" s="466"/>
    </row>
    <row r="46" spans="1:101" ht="15" x14ac:dyDescent="0.25">
      <c r="A46" s="466"/>
      <c r="B46" s="466"/>
    </row>
    <row r="47" spans="1:101" ht="15" x14ac:dyDescent="0.25">
      <c r="A47" s="466"/>
      <c r="B47" s="466"/>
    </row>
    <row r="48" spans="1:101" ht="15" x14ac:dyDescent="0.25">
      <c r="A48" s="465"/>
      <c r="B48" s="465"/>
    </row>
    <row r="49" spans="1:2" ht="15" x14ac:dyDescent="0.25">
      <c r="A49" s="465"/>
      <c r="B49" s="465"/>
    </row>
    <row r="50" spans="1:2" ht="15" x14ac:dyDescent="0.25">
      <c r="A50" s="465"/>
      <c r="B50" s="465"/>
    </row>
    <row r="51" spans="1:2" ht="15" x14ac:dyDescent="0.25">
      <c r="A51" s="465"/>
      <c r="B51" s="465"/>
    </row>
    <row r="52" spans="1:2" ht="15" x14ac:dyDescent="0.25">
      <c r="A52" s="464"/>
      <c r="B52" s="464"/>
    </row>
    <row r="53" spans="1:2" ht="15" x14ac:dyDescent="0.25">
      <c r="A53" s="466"/>
      <c r="B53" s="466"/>
    </row>
    <row r="54" spans="1:2" ht="15" x14ac:dyDescent="0.25">
      <c r="A54" s="466"/>
      <c r="B54" s="466"/>
    </row>
    <row r="55" spans="1:2" ht="15" x14ac:dyDescent="0.25">
      <c r="A55" s="466"/>
      <c r="B55" s="466"/>
    </row>
    <row r="56" spans="1:2" ht="15" x14ac:dyDescent="0.25">
      <c r="A56" s="465"/>
      <c r="B56" s="465"/>
    </row>
    <row r="57" spans="1:2" ht="15" x14ac:dyDescent="0.25">
      <c r="A57" s="465"/>
      <c r="B57" s="465"/>
    </row>
    <row r="58" spans="1:2" ht="15" x14ac:dyDescent="0.25">
      <c r="A58" s="465"/>
      <c r="B58" s="465"/>
    </row>
    <row r="59" spans="1:2" ht="15" x14ac:dyDescent="0.25">
      <c r="A59" s="465"/>
      <c r="B59" s="465"/>
    </row>
    <row r="60" spans="1:2" ht="15" x14ac:dyDescent="0.25">
      <c r="A60" s="464"/>
      <c r="B60" s="464"/>
    </row>
  </sheetData>
  <mergeCells count="89">
    <mergeCell ref="CV3:CV5"/>
    <mergeCell ref="CW3:CW5"/>
    <mergeCell ref="A6:H6"/>
    <mergeCell ref="I6:CM6"/>
    <mergeCell ref="CN6:CU6"/>
    <mergeCell ref="B1:DB1"/>
    <mergeCell ref="A3:H5"/>
    <mergeCell ref="I3:CM5"/>
    <mergeCell ref="CN3:CU5"/>
    <mergeCell ref="CX3:CX5"/>
    <mergeCell ref="CY3:DB3"/>
    <mergeCell ref="DB4:DB5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BG28:BX28"/>
    <mergeCell ref="CA28:CR28"/>
    <mergeCell ref="A21:H21"/>
    <mergeCell ref="I21:CM21"/>
    <mergeCell ref="CN21:CU21"/>
    <mergeCell ref="A22:H22"/>
    <mergeCell ref="I22:CM22"/>
    <mergeCell ref="CN22:CU22"/>
    <mergeCell ref="AM29:BD29"/>
    <mergeCell ref="BG29:BX29"/>
    <mergeCell ref="CA29:CR29"/>
    <mergeCell ref="AQ25:BH25"/>
    <mergeCell ref="BK25:BV25"/>
    <mergeCell ref="BY25:CR25"/>
    <mergeCell ref="AQ26:BH26"/>
    <mergeCell ref="BK26:BV26"/>
    <mergeCell ref="BY26:CR26"/>
    <mergeCell ref="AM28:BD28"/>
    <mergeCell ref="A39:Y39"/>
    <mergeCell ref="AH39:CM39"/>
    <mergeCell ref="I31:J31"/>
    <mergeCell ref="K31:M31"/>
    <mergeCell ref="N31:O31"/>
    <mergeCell ref="Q31:AE31"/>
    <mergeCell ref="AG31:AK31"/>
    <mergeCell ref="AA41:AC41"/>
    <mergeCell ref="A35:CM35"/>
    <mergeCell ref="A41:B41"/>
    <mergeCell ref="C41:E41"/>
    <mergeCell ref="F41:G41"/>
    <mergeCell ref="I41:W41"/>
    <mergeCell ref="X41:Z41"/>
    <mergeCell ref="A36:CM36"/>
    <mergeCell ref="A38:Y38"/>
    <mergeCell ref="AH38:CM38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353"/>
  <sheetViews>
    <sheetView zoomScaleSheetLayoutView="112" workbookViewId="0">
      <selection activeCell="FL1" sqref="FL1:GE1"/>
    </sheetView>
  </sheetViews>
  <sheetFormatPr defaultColWidth="0.85546875" defaultRowHeight="11.25" x14ac:dyDescent="0.2"/>
  <cols>
    <col min="1" max="4" width="0.85546875" style="2"/>
    <col min="5" max="5" width="1.140625" style="2" customWidth="1"/>
    <col min="6" max="13" width="0.85546875" style="2"/>
    <col min="14" max="14" width="1.85546875" style="2" customWidth="1"/>
    <col min="15" max="53" width="0.85546875" style="2"/>
    <col min="54" max="54" width="1.7109375" style="2" customWidth="1"/>
    <col min="55" max="60" width="0.85546875" style="2"/>
    <col min="61" max="61" width="3" style="2" customWidth="1"/>
    <col min="62" max="99" width="0.85546875" style="2"/>
    <col min="100" max="100" width="1.5703125" style="2" customWidth="1"/>
    <col min="101" max="102" width="0.85546875" style="2"/>
    <col min="103" max="103" width="1.85546875" style="2" customWidth="1"/>
    <col min="104" max="104" width="1.28515625" style="2" customWidth="1"/>
    <col min="105" max="116" width="0.85546875" style="2"/>
    <col min="117" max="117" width="6.140625" style="2" customWidth="1"/>
    <col min="118" max="167" width="0.85546875" style="2"/>
    <col min="168" max="168" width="3.42578125" style="2" customWidth="1"/>
    <col min="169" max="260" width="0.85546875" style="2"/>
    <col min="261" max="261" width="1.140625" style="2" customWidth="1"/>
    <col min="262" max="269" width="0.85546875" style="2"/>
    <col min="270" max="270" width="1.85546875" style="2" customWidth="1"/>
    <col min="271" max="309" width="0.85546875" style="2"/>
    <col min="310" max="310" width="1.7109375" style="2" customWidth="1"/>
    <col min="311" max="316" width="0.85546875" style="2"/>
    <col min="317" max="317" width="3" style="2" customWidth="1"/>
    <col min="318" max="355" width="0.85546875" style="2"/>
    <col min="356" max="356" width="1.5703125" style="2" customWidth="1"/>
    <col min="357" max="358" width="0.85546875" style="2"/>
    <col min="359" max="359" width="1.85546875" style="2" customWidth="1"/>
    <col min="360" max="360" width="1.28515625" style="2" customWidth="1"/>
    <col min="361" max="372" width="0.85546875" style="2"/>
    <col min="373" max="373" width="6.140625" style="2" customWidth="1"/>
    <col min="374" max="423" width="0.85546875" style="2"/>
    <col min="424" max="424" width="3.42578125" style="2" customWidth="1"/>
    <col min="425" max="516" width="0.85546875" style="2"/>
    <col min="517" max="517" width="1.140625" style="2" customWidth="1"/>
    <col min="518" max="525" width="0.85546875" style="2"/>
    <col min="526" max="526" width="1.85546875" style="2" customWidth="1"/>
    <col min="527" max="565" width="0.85546875" style="2"/>
    <col min="566" max="566" width="1.7109375" style="2" customWidth="1"/>
    <col min="567" max="572" width="0.85546875" style="2"/>
    <col min="573" max="573" width="3" style="2" customWidth="1"/>
    <col min="574" max="611" width="0.85546875" style="2"/>
    <col min="612" max="612" width="1.5703125" style="2" customWidth="1"/>
    <col min="613" max="614" width="0.85546875" style="2"/>
    <col min="615" max="615" width="1.85546875" style="2" customWidth="1"/>
    <col min="616" max="616" width="1.28515625" style="2" customWidth="1"/>
    <col min="617" max="628" width="0.85546875" style="2"/>
    <col min="629" max="629" width="6.140625" style="2" customWidth="1"/>
    <col min="630" max="679" width="0.85546875" style="2"/>
    <col min="680" max="680" width="3.42578125" style="2" customWidth="1"/>
    <col min="681" max="772" width="0.85546875" style="2"/>
    <col min="773" max="773" width="1.140625" style="2" customWidth="1"/>
    <col min="774" max="781" width="0.85546875" style="2"/>
    <col min="782" max="782" width="1.85546875" style="2" customWidth="1"/>
    <col min="783" max="821" width="0.85546875" style="2"/>
    <col min="822" max="822" width="1.7109375" style="2" customWidth="1"/>
    <col min="823" max="828" width="0.85546875" style="2"/>
    <col min="829" max="829" width="3" style="2" customWidth="1"/>
    <col min="830" max="867" width="0.85546875" style="2"/>
    <col min="868" max="868" width="1.5703125" style="2" customWidth="1"/>
    <col min="869" max="870" width="0.85546875" style="2"/>
    <col min="871" max="871" width="1.85546875" style="2" customWidth="1"/>
    <col min="872" max="872" width="1.28515625" style="2" customWidth="1"/>
    <col min="873" max="884" width="0.85546875" style="2"/>
    <col min="885" max="885" width="6.140625" style="2" customWidth="1"/>
    <col min="886" max="935" width="0.85546875" style="2"/>
    <col min="936" max="936" width="3.42578125" style="2" customWidth="1"/>
    <col min="937" max="1028" width="0.85546875" style="2"/>
    <col min="1029" max="1029" width="1.140625" style="2" customWidth="1"/>
    <col min="1030" max="1037" width="0.85546875" style="2"/>
    <col min="1038" max="1038" width="1.85546875" style="2" customWidth="1"/>
    <col min="1039" max="1077" width="0.85546875" style="2"/>
    <col min="1078" max="1078" width="1.7109375" style="2" customWidth="1"/>
    <col min="1079" max="1084" width="0.85546875" style="2"/>
    <col min="1085" max="1085" width="3" style="2" customWidth="1"/>
    <col min="1086" max="1123" width="0.85546875" style="2"/>
    <col min="1124" max="1124" width="1.5703125" style="2" customWidth="1"/>
    <col min="1125" max="1126" width="0.85546875" style="2"/>
    <col min="1127" max="1127" width="1.85546875" style="2" customWidth="1"/>
    <col min="1128" max="1128" width="1.28515625" style="2" customWidth="1"/>
    <col min="1129" max="1140" width="0.85546875" style="2"/>
    <col min="1141" max="1141" width="6.140625" style="2" customWidth="1"/>
    <col min="1142" max="1191" width="0.85546875" style="2"/>
    <col min="1192" max="1192" width="3.42578125" style="2" customWidth="1"/>
    <col min="1193" max="1284" width="0.85546875" style="2"/>
    <col min="1285" max="1285" width="1.140625" style="2" customWidth="1"/>
    <col min="1286" max="1293" width="0.85546875" style="2"/>
    <col min="1294" max="1294" width="1.85546875" style="2" customWidth="1"/>
    <col min="1295" max="1333" width="0.85546875" style="2"/>
    <col min="1334" max="1334" width="1.7109375" style="2" customWidth="1"/>
    <col min="1335" max="1340" width="0.85546875" style="2"/>
    <col min="1341" max="1341" width="3" style="2" customWidth="1"/>
    <col min="1342" max="1379" width="0.85546875" style="2"/>
    <col min="1380" max="1380" width="1.5703125" style="2" customWidth="1"/>
    <col min="1381" max="1382" width="0.85546875" style="2"/>
    <col min="1383" max="1383" width="1.85546875" style="2" customWidth="1"/>
    <col min="1384" max="1384" width="1.28515625" style="2" customWidth="1"/>
    <col min="1385" max="1396" width="0.85546875" style="2"/>
    <col min="1397" max="1397" width="6.140625" style="2" customWidth="1"/>
    <col min="1398" max="1447" width="0.85546875" style="2"/>
    <col min="1448" max="1448" width="3.42578125" style="2" customWidth="1"/>
    <col min="1449" max="1540" width="0.85546875" style="2"/>
    <col min="1541" max="1541" width="1.140625" style="2" customWidth="1"/>
    <col min="1542" max="1549" width="0.85546875" style="2"/>
    <col min="1550" max="1550" width="1.85546875" style="2" customWidth="1"/>
    <col min="1551" max="1589" width="0.85546875" style="2"/>
    <col min="1590" max="1590" width="1.7109375" style="2" customWidth="1"/>
    <col min="1591" max="1596" width="0.85546875" style="2"/>
    <col min="1597" max="1597" width="3" style="2" customWidth="1"/>
    <col min="1598" max="1635" width="0.85546875" style="2"/>
    <col min="1636" max="1636" width="1.5703125" style="2" customWidth="1"/>
    <col min="1637" max="1638" width="0.85546875" style="2"/>
    <col min="1639" max="1639" width="1.85546875" style="2" customWidth="1"/>
    <col min="1640" max="1640" width="1.28515625" style="2" customWidth="1"/>
    <col min="1641" max="1652" width="0.85546875" style="2"/>
    <col min="1653" max="1653" width="6.140625" style="2" customWidth="1"/>
    <col min="1654" max="1703" width="0.85546875" style="2"/>
    <col min="1704" max="1704" width="3.42578125" style="2" customWidth="1"/>
    <col min="1705" max="1796" width="0.85546875" style="2"/>
    <col min="1797" max="1797" width="1.140625" style="2" customWidth="1"/>
    <col min="1798" max="1805" width="0.85546875" style="2"/>
    <col min="1806" max="1806" width="1.85546875" style="2" customWidth="1"/>
    <col min="1807" max="1845" width="0.85546875" style="2"/>
    <col min="1846" max="1846" width="1.7109375" style="2" customWidth="1"/>
    <col min="1847" max="1852" width="0.85546875" style="2"/>
    <col min="1853" max="1853" width="3" style="2" customWidth="1"/>
    <col min="1854" max="1891" width="0.85546875" style="2"/>
    <col min="1892" max="1892" width="1.5703125" style="2" customWidth="1"/>
    <col min="1893" max="1894" width="0.85546875" style="2"/>
    <col min="1895" max="1895" width="1.85546875" style="2" customWidth="1"/>
    <col min="1896" max="1896" width="1.28515625" style="2" customWidth="1"/>
    <col min="1897" max="1908" width="0.85546875" style="2"/>
    <col min="1909" max="1909" width="6.140625" style="2" customWidth="1"/>
    <col min="1910" max="1959" width="0.85546875" style="2"/>
    <col min="1960" max="1960" width="3.42578125" style="2" customWidth="1"/>
    <col min="1961" max="2052" width="0.85546875" style="2"/>
    <col min="2053" max="2053" width="1.140625" style="2" customWidth="1"/>
    <col min="2054" max="2061" width="0.85546875" style="2"/>
    <col min="2062" max="2062" width="1.85546875" style="2" customWidth="1"/>
    <col min="2063" max="2101" width="0.85546875" style="2"/>
    <col min="2102" max="2102" width="1.7109375" style="2" customWidth="1"/>
    <col min="2103" max="2108" width="0.85546875" style="2"/>
    <col min="2109" max="2109" width="3" style="2" customWidth="1"/>
    <col min="2110" max="2147" width="0.85546875" style="2"/>
    <col min="2148" max="2148" width="1.5703125" style="2" customWidth="1"/>
    <col min="2149" max="2150" width="0.85546875" style="2"/>
    <col min="2151" max="2151" width="1.85546875" style="2" customWidth="1"/>
    <col min="2152" max="2152" width="1.28515625" style="2" customWidth="1"/>
    <col min="2153" max="2164" width="0.85546875" style="2"/>
    <col min="2165" max="2165" width="6.140625" style="2" customWidth="1"/>
    <col min="2166" max="2215" width="0.85546875" style="2"/>
    <col min="2216" max="2216" width="3.42578125" style="2" customWidth="1"/>
    <col min="2217" max="2308" width="0.85546875" style="2"/>
    <col min="2309" max="2309" width="1.140625" style="2" customWidth="1"/>
    <col min="2310" max="2317" width="0.85546875" style="2"/>
    <col min="2318" max="2318" width="1.85546875" style="2" customWidth="1"/>
    <col min="2319" max="2357" width="0.85546875" style="2"/>
    <col min="2358" max="2358" width="1.7109375" style="2" customWidth="1"/>
    <col min="2359" max="2364" width="0.85546875" style="2"/>
    <col min="2365" max="2365" width="3" style="2" customWidth="1"/>
    <col min="2366" max="2403" width="0.85546875" style="2"/>
    <col min="2404" max="2404" width="1.5703125" style="2" customWidth="1"/>
    <col min="2405" max="2406" width="0.85546875" style="2"/>
    <col min="2407" max="2407" width="1.85546875" style="2" customWidth="1"/>
    <col min="2408" max="2408" width="1.28515625" style="2" customWidth="1"/>
    <col min="2409" max="2420" width="0.85546875" style="2"/>
    <col min="2421" max="2421" width="6.140625" style="2" customWidth="1"/>
    <col min="2422" max="2471" width="0.85546875" style="2"/>
    <col min="2472" max="2472" width="3.42578125" style="2" customWidth="1"/>
    <col min="2473" max="2564" width="0.85546875" style="2"/>
    <col min="2565" max="2565" width="1.140625" style="2" customWidth="1"/>
    <col min="2566" max="2573" width="0.85546875" style="2"/>
    <col min="2574" max="2574" width="1.85546875" style="2" customWidth="1"/>
    <col min="2575" max="2613" width="0.85546875" style="2"/>
    <col min="2614" max="2614" width="1.7109375" style="2" customWidth="1"/>
    <col min="2615" max="2620" width="0.85546875" style="2"/>
    <col min="2621" max="2621" width="3" style="2" customWidth="1"/>
    <col min="2622" max="2659" width="0.85546875" style="2"/>
    <col min="2660" max="2660" width="1.5703125" style="2" customWidth="1"/>
    <col min="2661" max="2662" width="0.85546875" style="2"/>
    <col min="2663" max="2663" width="1.85546875" style="2" customWidth="1"/>
    <col min="2664" max="2664" width="1.28515625" style="2" customWidth="1"/>
    <col min="2665" max="2676" width="0.85546875" style="2"/>
    <col min="2677" max="2677" width="6.140625" style="2" customWidth="1"/>
    <col min="2678" max="2727" width="0.85546875" style="2"/>
    <col min="2728" max="2728" width="3.42578125" style="2" customWidth="1"/>
    <col min="2729" max="2820" width="0.85546875" style="2"/>
    <col min="2821" max="2821" width="1.140625" style="2" customWidth="1"/>
    <col min="2822" max="2829" width="0.85546875" style="2"/>
    <col min="2830" max="2830" width="1.85546875" style="2" customWidth="1"/>
    <col min="2831" max="2869" width="0.85546875" style="2"/>
    <col min="2870" max="2870" width="1.7109375" style="2" customWidth="1"/>
    <col min="2871" max="2876" width="0.85546875" style="2"/>
    <col min="2877" max="2877" width="3" style="2" customWidth="1"/>
    <col min="2878" max="2915" width="0.85546875" style="2"/>
    <col min="2916" max="2916" width="1.5703125" style="2" customWidth="1"/>
    <col min="2917" max="2918" width="0.85546875" style="2"/>
    <col min="2919" max="2919" width="1.85546875" style="2" customWidth="1"/>
    <col min="2920" max="2920" width="1.28515625" style="2" customWidth="1"/>
    <col min="2921" max="2932" width="0.85546875" style="2"/>
    <col min="2933" max="2933" width="6.140625" style="2" customWidth="1"/>
    <col min="2934" max="2983" width="0.85546875" style="2"/>
    <col min="2984" max="2984" width="3.42578125" style="2" customWidth="1"/>
    <col min="2985" max="3076" width="0.85546875" style="2"/>
    <col min="3077" max="3077" width="1.140625" style="2" customWidth="1"/>
    <col min="3078" max="3085" width="0.85546875" style="2"/>
    <col min="3086" max="3086" width="1.85546875" style="2" customWidth="1"/>
    <col min="3087" max="3125" width="0.85546875" style="2"/>
    <col min="3126" max="3126" width="1.7109375" style="2" customWidth="1"/>
    <col min="3127" max="3132" width="0.85546875" style="2"/>
    <col min="3133" max="3133" width="3" style="2" customWidth="1"/>
    <col min="3134" max="3171" width="0.85546875" style="2"/>
    <col min="3172" max="3172" width="1.5703125" style="2" customWidth="1"/>
    <col min="3173" max="3174" width="0.85546875" style="2"/>
    <col min="3175" max="3175" width="1.85546875" style="2" customWidth="1"/>
    <col min="3176" max="3176" width="1.28515625" style="2" customWidth="1"/>
    <col min="3177" max="3188" width="0.85546875" style="2"/>
    <col min="3189" max="3189" width="6.140625" style="2" customWidth="1"/>
    <col min="3190" max="3239" width="0.85546875" style="2"/>
    <col min="3240" max="3240" width="3.42578125" style="2" customWidth="1"/>
    <col min="3241" max="3332" width="0.85546875" style="2"/>
    <col min="3333" max="3333" width="1.140625" style="2" customWidth="1"/>
    <col min="3334" max="3341" width="0.85546875" style="2"/>
    <col min="3342" max="3342" width="1.85546875" style="2" customWidth="1"/>
    <col min="3343" max="3381" width="0.85546875" style="2"/>
    <col min="3382" max="3382" width="1.7109375" style="2" customWidth="1"/>
    <col min="3383" max="3388" width="0.85546875" style="2"/>
    <col min="3389" max="3389" width="3" style="2" customWidth="1"/>
    <col min="3390" max="3427" width="0.85546875" style="2"/>
    <col min="3428" max="3428" width="1.5703125" style="2" customWidth="1"/>
    <col min="3429" max="3430" width="0.85546875" style="2"/>
    <col min="3431" max="3431" width="1.85546875" style="2" customWidth="1"/>
    <col min="3432" max="3432" width="1.28515625" style="2" customWidth="1"/>
    <col min="3433" max="3444" width="0.85546875" style="2"/>
    <col min="3445" max="3445" width="6.140625" style="2" customWidth="1"/>
    <col min="3446" max="3495" width="0.85546875" style="2"/>
    <col min="3496" max="3496" width="3.42578125" style="2" customWidth="1"/>
    <col min="3497" max="3588" width="0.85546875" style="2"/>
    <col min="3589" max="3589" width="1.140625" style="2" customWidth="1"/>
    <col min="3590" max="3597" width="0.85546875" style="2"/>
    <col min="3598" max="3598" width="1.85546875" style="2" customWidth="1"/>
    <col min="3599" max="3637" width="0.85546875" style="2"/>
    <col min="3638" max="3638" width="1.7109375" style="2" customWidth="1"/>
    <col min="3639" max="3644" width="0.85546875" style="2"/>
    <col min="3645" max="3645" width="3" style="2" customWidth="1"/>
    <col min="3646" max="3683" width="0.85546875" style="2"/>
    <col min="3684" max="3684" width="1.5703125" style="2" customWidth="1"/>
    <col min="3685" max="3686" width="0.85546875" style="2"/>
    <col min="3687" max="3687" width="1.85546875" style="2" customWidth="1"/>
    <col min="3688" max="3688" width="1.28515625" style="2" customWidth="1"/>
    <col min="3689" max="3700" width="0.85546875" style="2"/>
    <col min="3701" max="3701" width="6.140625" style="2" customWidth="1"/>
    <col min="3702" max="3751" width="0.85546875" style="2"/>
    <col min="3752" max="3752" width="3.42578125" style="2" customWidth="1"/>
    <col min="3753" max="3844" width="0.85546875" style="2"/>
    <col min="3845" max="3845" width="1.140625" style="2" customWidth="1"/>
    <col min="3846" max="3853" width="0.85546875" style="2"/>
    <col min="3854" max="3854" width="1.85546875" style="2" customWidth="1"/>
    <col min="3855" max="3893" width="0.85546875" style="2"/>
    <col min="3894" max="3894" width="1.7109375" style="2" customWidth="1"/>
    <col min="3895" max="3900" width="0.85546875" style="2"/>
    <col min="3901" max="3901" width="3" style="2" customWidth="1"/>
    <col min="3902" max="3939" width="0.85546875" style="2"/>
    <col min="3940" max="3940" width="1.5703125" style="2" customWidth="1"/>
    <col min="3941" max="3942" width="0.85546875" style="2"/>
    <col min="3943" max="3943" width="1.85546875" style="2" customWidth="1"/>
    <col min="3944" max="3944" width="1.28515625" style="2" customWidth="1"/>
    <col min="3945" max="3956" width="0.85546875" style="2"/>
    <col min="3957" max="3957" width="6.140625" style="2" customWidth="1"/>
    <col min="3958" max="4007" width="0.85546875" style="2"/>
    <col min="4008" max="4008" width="3.42578125" style="2" customWidth="1"/>
    <col min="4009" max="4100" width="0.85546875" style="2"/>
    <col min="4101" max="4101" width="1.140625" style="2" customWidth="1"/>
    <col min="4102" max="4109" width="0.85546875" style="2"/>
    <col min="4110" max="4110" width="1.85546875" style="2" customWidth="1"/>
    <col min="4111" max="4149" width="0.85546875" style="2"/>
    <col min="4150" max="4150" width="1.7109375" style="2" customWidth="1"/>
    <col min="4151" max="4156" width="0.85546875" style="2"/>
    <col min="4157" max="4157" width="3" style="2" customWidth="1"/>
    <col min="4158" max="4195" width="0.85546875" style="2"/>
    <col min="4196" max="4196" width="1.5703125" style="2" customWidth="1"/>
    <col min="4197" max="4198" width="0.85546875" style="2"/>
    <col min="4199" max="4199" width="1.85546875" style="2" customWidth="1"/>
    <col min="4200" max="4200" width="1.28515625" style="2" customWidth="1"/>
    <col min="4201" max="4212" width="0.85546875" style="2"/>
    <col min="4213" max="4213" width="6.140625" style="2" customWidth="1"/>
    <col min="4214" max="4263" width="0.85546875" style="2"/>
    <col min="4264" max="4264" width="3.42578125" style="2" customWidth="1"/>
    <col min="4265" max="4356" width="0.85546875" style="2"/>
    <col min="4357" max="4357" width="1.140625" style="2" customWidth="1"/>
    <col min="4358" max="4365" width="0.85546875" style="2"/>
    <col min="4366" max="4366" width="1.85546875" style="2" customWidth="1"/>
    <col min="4367" max="4405" width="0.85546875" style="2"/>
    <col min="4406" max="4406" width="1.7109375" style="2" customWidth="1"/>
    <col min="4407" max="4412" width="0.85546875" style="2"/>
    <col min="4413" max="4413" width="3" style="2" customWidth="1"/>
    <col min="4414" max="4451" width="0.85546875" style="2"/>
    <col min="4452" max="4452" width="1.5703125" style="2" customWidth="1"/>
    <col min="4453" max="4454" width="0.85546875" style="2"/>
    <col min="4455" max="4455" width="1.85546875" style="2" customWidth="1"/>
    <col min="4456" max="4456" width="1.28515625" style="2" customWidth="1"/>
    <col min="4457" max="4468" width="0.85546875" style="2"/>
    <col min="4469" max="4469" width="6.140625" style="2" customWidth="1"/>
    <col min="4470" max="4519" width="0.85546875" style="2"/>
    <col min="4520" max="4520" width="3.42578125" style="2" customWidth="1"/>
    <col min="4521" max="4612" width="0.85546875" style="2"/>
    <col min="4613" max="4613" width="1.140625" style="2" customWidth="1"/>
    <col min="4614" max="4621" width="0.85546875" style="2"/>
    <col min="4622" max="4622" width="1.85546875" style="2" customWidth="1"/>
    <col min="4623" max="4661" width="0.85546875" style="2"/>
    <col min="4662" max="4662" width="1.7109375" style="2" customWidth="1"/>
    <col min="4663" max="4668" width="0.85546875" style="2"/>
    <col min="4669" max="4669" width="3" style="2" customWidth="1"/>
    <col min="4670" max="4707" width="0.85546875" style="2"/>
    <col min="4708" max="4708" width="1.5703125" style="2" customWidth="1"/>
    <col min="4709" max="4710" width="0.85546875" style="2"/>
    <col min="4711" max="4711" width="1.85546875" style="2" customWidth="1"/>
    <col min="4712" max="4712" width="1.28515625" style="2" customWidth="1"/>
    <col min="4713" max="4724" width="0.85546875" style="2"/>
    <col min="4725" max="4725" width="6.140625" style="2" customWidth="1"/>
    <col min="4726" max="4775" width="0.85546875" style="2"/>
    <col min="4776" max="4776" width="3.42578125" style="2" customWidth="1"/>
    <col min="4777" max="4868" width="0.85546875" style="2"/>
    <col min="4869" max="4869" width="1.140625" style="2" customWidth="1"/>
    <col min="4870" max="4877" width="0.85546875" style="2"/>
    <col min="4878" max="4878" width="1.85546875" style="2" customWidth="1"/>
    <col min="4879" max="4917" width="0.85546875" style="2"/>
    <col min="4918" max="4918" width="1.7109375" style="2" customWidth="1"/>
    <col min="4919" max="4924" width="0.85546875" style="2"/>
    <col min="4925" max="4925" width="3" style="2" customWidth="1"/>
    <col min="4926" max="4963" width="0.85546875" style="2"/>
    <col min="4964" max="4964" width="1.5703125" style="2" customWidth="1"/>
    <col min="4965" max="4966" width="0.85546875" style="2"/>
    <col min="4967" max="4967" width="1.85546875" style="2" customWidth="1"/>
    <col min="4968" max="4968" width="1.28515625" style="2" customWidth="1"/>
    <col min="4969" max="4980" width="0.85546875" style="2"/>
    <col min="4981" max="4981" width="6.140625" style="2" customWidth="1"/>
    <col min="4982" max="5031" width="0.85546875" style="2"/>
    <col min="5032" max="5032" width="3.42578125" style="2" customWidth="1"/>
    <col min="5033" max="5124" width="0.85546875" style="2"/>
    <col min="5125" max="5125" width="1.140625" style="2" customWidth="1"/>
    <col min="5126" max="5133" width="0.85546875" style="2"/>
    <col min="5134" max="5134" width="1.85546875" style="2" customWidth="1"/>
    <col min="5135" max="5173" width="0.85546875" style="2"/>
    <col min="5174" max="5174" width="1.7109375" style="2" customWidth="1"/>
    <col min="5175" max="5180" width="0.85546875" style="2"/>
    <col min="5181" max="5181" width="3" style="2" customWidth="1"/>
    <col min="5182" max="5219" width="0.85546875" style="2"/>
    <col min="5220" max="5220" width="1.5703125" style="2" customWidth="1"/>
    <col min="5221" max="5222" width="0.85546875" style="2"/>
    <col min="5223" max="5223" width="1.85546875" style="2" customWidth="1"/>
    <col min="5224" max="5224" width="1.28515625" style="2" customWidth="1"/>
    <col min="5225" max="5236" width="0.85546875" style="2"/>
    <col min="5237" max="5237" width="6.140625" style="2" customWidth="1"/>
    <col min="5238" max="5287" width="0.85546875" style="2"/>
    <col min="5288" max="5288" width="3.42578125" style="2" customWidth="1"/>
    <col min="5289" max="5380" width="0.85546875" style="2"/>
    <col min="5381" max="5381" width="1.140625" style="2" customWidth="1"/>
    <col min="5382" max="5389" width="0.85546875" style="2"/>
    <col min="5390" max="5390" width="1.85546875" style="2" customWidth="1"/>
    <col min="5391" max="5429" width="0.85546875" style="2"/>
    <col min="5430" max="5430" width="1.7109375" style="2" customWidth="1"/>
    <col min="5431" max="5436" width="0.85546875" style="2"/>
    <col min="5437" max="5437" width="3" style="2" customWidth="1"/>
    <col min="5438" max="5475" width="0.85546875" style="2"/>
    <col min="5476" max="5476" width="1.5703125" style="2" customWidth="1"/>
    <col min="5477" max="5478" width="0.85546875" style="2"/>
    <col min="5479" max="5479" width="1.85546875" style="2" customWidth="1"/>
    <col min="5480" max="5480" width="1.28515625" style="2" customWidth="1"/>
    <col min="5481" max="5492" width="0.85546875" style="2"/>
    <col min="5493" max="5493" width="6.140625" style="2" customWidth="1"/>
    <col min="5494" max="5543" width="0.85546875" style="2"/>
    <col min="5544" max="5544" width="3.42578125" style="2" customWidth="1"/>
    <col min="5545" max="5636" width="0.85546875" style="2"/>
    <col min="5637" max="5637" width="1.140625" style="2" customWidth="1"/>
    <col min="5638" max="5645" width="0.85546875" style="2"/>
    <col min="5646" max="5646" width="1.85546875" style="2" customWidth="1"/>
    <col min="5647" max="5685" width="0.85546875" style="2"/>
    <col min="5686" max="5686" width="1.7109375" style="2" customWidth="1"/>
    <col min="5687" max="5692" width="0.85546875" style="2"/>
    <col min="5693" max="5693" width="3" style="2" customWidth="1"/>
    <col min="5694" max="5731" width="0.85546875" style="2"/>
    <col min="5732" max="5732" width="1.5703125" style="2" customWidth="1"/>
    <col min="5733" max="5734" width="0.85546875" style="2"/>
    <col min="5735" max="5735" width="1.85546875" style="2" customWidth="1"/>
    <col min="5736" max="5736" width="1.28515625" style="2" customWidth="1"/>
    <col min="5737" max="5748" width="0.85546875" style="2"/>
    <col min="5749" max="5749" width="6.140625" style="2" customWidth="1"/>
    <col min="5750" max="5799" width="0.85546875" style="2"/>
    <col min="5800" max="5800" width="3.42578125" style="2" customWidth="1"/>
    <col min="5801" max="5892" width="0.85546875" style="2"/>
    <col min="5893" max="5893" width="1.140625" style="2" customWidth="1"/>
    <col min="5894" max="5901" width="0.85546875" style="2"/>
    <col min="5902" max="5902" width="1.85546875" style="2" customWidth="1"/>
    <col min="5903" max="5941" width="0.85546875" style="2"/>
    <col min="5942" max="5942" width="1.7109375" style="2" customWidth="1"/>
    <col min="5943" max="5948" width="0.85546875" style="2"/>
    <col min="5949" max="5949" width="3" style="2" customWidth="1"/>
    <col min="5950" max="5987" width="0.85546875" style="2"/>
    <col min="5988" max="5988" width="1.5703125" style="2" customWidth="1"/>
    <col min="5989" max="5990" width="0.85546875" style="2"/>
    <col min="5991" max="5991" width="1.85546875" style="2" customWidth="1"/>
    <col min="5992" max="5992" width="1.28515625" style="2" customWidth="1"/>
    <col min="5993" max="6004" width="0.85546875" style="2"/>
    <col min="6005" max="6005" width="6.140625" style="2" customWidth="1"/>
    <col min="6006" max="6055" width="0.85546875" style="2"/>
    <col min="6056" max="6056" width="3.42578125" style="2" customWidth="1"/>
    <col min="6057" max="6148" width="0.85546875" style="2"/>
    <col min="6149" max="6149" width="1.140625" style="2" customWidth="1"/>
    <col min="6150" max="6157" width="0.85546875" style="2"/>
    <col min="6158" max="6158" width="1.85546875" style="2" customWidth="1"/>
    <col min="6159" max="6197" width="0.85546875" style="2"/>
    <col min="6198" max="6198" width="1.7109375" style="2" customWidth="1"/>
    <col min="6199" max="6204" width="0.85546875" style="2"/>
    <col min="6205" max="6205" width="3" style="2" customWidth="1"/>
    <col min="6206" max="6243" width="0.85546875" style="2"/>
    <col min="6244" max="6244" width="1.5703125" style="2" customWidth="1"/>
    <col min="6245" max="6246" width="0.85546875" style="2"/>
    <col min="6247" max="6247" width="1.85546875" style="2" customWidth="1"/>
    <col min="6248" max="6248" width="1.28515625" style="2" customWidth="1"/>
    <col min="6249" max="6260" width="0.85546875" style="2"/>
    <col min="6261" max="6261" width="6.140625" style="2" customWidth="1"/>
    <col min="6262" max="6311" width="0.85546875" style="2"/>
    <col min="6312" max="6312" width="3.42578125" style="2" customWidth="1"/>
    <col min="6313" max="6404" width="0.85546875" style="2"/>
    <col min="6405" max="6405" width="1.140625" style="2" customWidth="1"/>
    <col min="6406" max="6413" width="0.85546875" style="2"/>
    <col min="6414" max="6414" width="1.85546875" style="2" customWidth="1"/>
    <col min="6415" max="6453" width="0.85546875" style="2"/>
    <col min="6454" max="6454" width="1.7109375" style="2" customWidth="1"/>
    <col min="6455" max="6460" width="0.85546875" style="2"/>
    <col min="6461" max="6461" width="3" style="2" customWidth="1"/>
    <col min="6462" max="6499" width="0.85546875" style="2"/>
    <col min="6500" max="6500" width="1.5703125" style="2" customWidth="1"/>
    <col min="6501" max="6502" width="0.85546875" style="2"/>
    <col min="6503" max="6503" width="1.85546875" style="2" customWidth="1"/>
    <col min="6504" max="6504" width="1.28515625" style="2" customWidth="1"/>
    <col min="6505" max="6516" width="0.85546875" style="2"/>
    <col min="6517" max="6517" width="6.140625" style="2" customWidth="1"/>
    <col min="6518" max="6567" width="0.85546875" style="2"/>
    <col min="6568" max="6568" width="3.42578125" style="2" customWidth="1"/>
    <col min="6569" max="6660" width="0.85546875" style="2"/>
    <col min="6661" max="6661" width="1.140625" style="2" customWidth="1"/>
    <col min="6662" max="6669" width="0.85546875" style="2"/>
    <col min="6670" max="6670" width="1.85546875" style="2" customWidth="1"/>
    <col min="6671" max="6709" width="0.85546875" style="2"/>
    <col min="6710" max="6710" width="1.7109375" style="2" customWidth="1"/>
    <col min="6711" max="6716" width="0.85546875" style="2"/>
    <col min="6717" max="6717" width="3" style="2" customWidth="1"/>
    <col min="6718" max="6755" width="0.85546875" style="2"/>
    <col min="6756" max="6756" width="1.5703125" style="2" customWidth="1"/>
    <col min="6757" max="6758" width="0.85546875" style="2"/>
    <col min="6759" max="6759" width="1.85546875" style="2" customWidth="1"/>
    <col min="6760" max="6760" width="1.28515625" style="2" customWidth="1"/>
    <col min="6761" max="6772" width="0.85546875" style="2"/>
    <col min="6773" max="6773" width="6.140625" style="2" customWidth="1"/>
    <col min="6774" max="6823" width="0.85546875" style="2"/>
    <col min="6824" max="6824" width="3.42578125" style="2" customWidth="1"/>
    <col min="6825" max="6916" width="0.85546875" style="2"/>
    <col min="6917" max="6917" width="1.140625" style="2" customWidth="1"/>
    <col min="6918" max="6925" width="0.85546875" style="2"/>
    <col min="6926" max="6926" width="1.85546875" style="2" customWidth="1"/>
    <col min="6927" max="6965" width="0.85546875" style="2"/>
    <col min="6966" max="6966" width="1.7109375" style="2" customWidth="1"/>
    <col min="6967" max="6972" width="0.85546875" style="2"/>
    <col min="6973" max="6973" width="3" style="2" customWidth="1"/>
    <col min="6974" max="7011" width="0.85546875" style="2"/>
    <col min="7012" max="7012" width="1.5703125" style="2" customWidth="1"/>
    <col min="7013" max="7014" width="0.85546875" style="2"/>
    <col min="7015" max="7015" width="1.85546875" style="2" customWidth="1"/>
    <col min="7016" max="7016" width="1.28515625" style="2" customWidth="1"/>
    <col min="7017" max="7028" width="0.85546875" style="2"/>
    <col min="7029" max="7029" width="6.140625" style="2" customWidth="1"/>
    <col min="7030" max="7079" width="0.85546875" style="2"/>
    <col min="7080" max="7080" width="3.42578125" style="2" customWidth="1"/>
    <col min="7081" max="7172" width="0.85546875" style="2"/>
    <col min="7173" max="7173" width="1.140625" style="2" customWidth="1"/>
    <col min="7174" max="7181" width="0.85546875" style="2"/>
    <col min="7182" max="7182" width="1.85546875" style="2" customWidth="1"/>
    <col min="7183" max="7221" width="0.85546875" style="2"/>
    <col min="7222" max="7222" width="1.7109375" style="2" customWidth="1"/>
    <col min="7223" max="7228" width="0.85546875" style="2"/>
    <col min="7229" max="7229" width="3" style="2" customWidth="1"/>
    <col min="7230" max="7267" width="0.85546875" style="2"/>
    <col min="7268" max="7268" width="1.5703125" style="2" customWidth="1"/>
    <col min="7269" max="7270" width="0.85546875" style="2"/>
    <col min="7271" max="7271" width="1.85546875" style="2" customWidth="1"/>
    <col min="7272" max="7272" width="1.28515625" style="2" customWidth="1"/>
    <col min="7273" max="7284" width="0.85546875" style="2"/>
    <col min="7285" max="7285" width="6.140625" style="2" customWidth="1"/>
    <col min="7286" max="7335" width="0.85546875" style="2"/>
    <col min="7336" max="7336" width="3.42578125" style="2" customWidth="1"/>
    <col min="7337" max="7428" width="0.85546875" style="2"/>
    <col min="7429" max="7429" width="1.140625" style="2" customWidth="1"/>
    <col min="7430" max="7437" width="0.85546875" style="2"/>
    <col min="7438" max="7438" width="1.85546875" style="2" customWidth="1"/>
    <col min="7439" max="7477" width="0.85546875" style="2"/>
    <col min="7478" max="7478" width="1.7109375" style="2" customWidth="1"/>
    <col min="7479" max="7484" width="0.85546875" style="2"/>
    <col min="7485" max="7485" width="3" style="2" customWidth="1"/>
    <col min="7486" max="7523" width="0.85546875" style="2"/>
    <col min="7524" max="7524" width="1.5703125" style="2" customWidth="1"/>
    <col min="7525" max="7526" width="0.85546875" style="2"/>
    <col min="7527" max="7527" width="1.85546875" style="2" customWidth="1"/>
    <col min="7528" max="7528" width="1.28515625" style="2" customWidth="1"/>
    <col min="7529" max="7540" width="0.85546875" style="2"/>
    <col min="7541" max="7541" width="6.140625" style="2" customWidth="1"/>
    <col min="7542" max="7591" width="0.85546875" style="2"/>
    <col min="7592" max="7592" width="3.42578125" style="2" customWidth="1"/>
    <col min="7593" max="7684" width="0.85546875" style="2"/>
    <col min="7685" max="7685" width="1.140625" style="2" customWidth="1"/>
    <col min="7686" max="7693" width="0.85546875" style="2"/>
    <col min="7694" max="7694" width="1.85546875" style="2" customWidth="1"/>
    <col min="7695" max="7733" width="0.85546875" style="2"/>
    <col min="7734" max="7734" width="1.7109375" style="2" customWidth="1"/>
    <col min="7735" max="7740" width="0.85546875" style="2"/>
    <col min="7741" max="7741" width="3" style="2" customWidth="1"/>
    <col min="7742" max="7779" width="0.85546875" style="2"/>
    <col min="7780" max="7780" width="1.5703125" style="2" customWidth="1"/>
    <col min="7781" max="7782" width="0.85546875" style="2"/>
    <col min="7783" max="7783" width="1.85546875" style="2" customWidth="1"/>
    <col min="7784" max="7784" width="1.28515625" style="2" customWidth="1"/>
    <col min="7785" max="7796" width="0.85546875" style="2"/>
    <col min="7797" max="7797" width="6.140625" style="2" customWidth="1"/>
    <col min="7798" max="7847" width="0.85546875" style="2"/>
    <col min="7848" max="7848" width="3.42578125" style="2" customWidth="1"/>
    <col min="7849" max="7940" width="0.85546875" style="2"/>
    <col min="7941" max="7941" width="1.140625" style="2" customWidth="1"/>
    <col min="7942" max="7949" width="0.85546875" style="2"/>
    <col min="7950" max="7950" width="1.85546875" style="2" customWidth="1"/>
    <col min="7951" max="7989" width="0.85546875" style="2"/>
    <col min="7990" max="7990" width="1.7109375" style="2" customWidth="1"/>
    <col min="7991" max="7996" width="0.85546875" style="2"/>
    <col min="7997" max="7997" width="3" style="2" customWidth="1"/>
    <col min="7998" max="8035" width="0.85546875" style="2"/>
    <col min="8036" max="8036" width="1.5703125" style="2" customWidth="1"/>
    <col min="8037" max="8038" width="0.85546875" style="2"/>
    <col min="8039" max="8039" width="1.85546875" style="2" customWidth="1"/>
    <col min="8040" max="8040" width="1.28515625" style="2" customWidth="1"/>
    <col min="8041" max="8052" width="0.85546875" style="2"/>
    <col min="8053" max="8053" width="6.140625" style="2" customWidth="1"/>
    <col min="8054" max="8103" width="0.85546875" style="2"/>
    <col min="8104" max="8104" width="3.42578125" style="2" customWidth="1"/>
    <col min="8105" max="8196" width="0.85546875" style="2"/>
    <col min="8197" max="8197" width="1.140625" style="2" customWidth="1"/>
    <col min="8198" max="8205" width="0.85546875" style="2"/>
    <col min="8206" max="8206" width="1.85546875" style="2" customWidth="1"/>
    <col min="8207" max="8245" width="0.85546875" style="2"/>
    <col min="8246" max="8246" width="1.7109375" style="2" customWidth="1"/>
    <col min="8247" max="8252" width="0.85546875" style="2"/>
    <col min="8253" max="8253" width="3" style="2" customWidth="1"/>
    <col min="8254" max="8291" width="0.85546875" style="2"/>
    <col min="8292" max="8292" width="1.5703125" style="2" customWidth="1"/>
    <col min="8293" max="8294" width="0.85546875" style="2"/>
    <col min="8295" max="8295" width="1.85546875" style="2" customWidth="1"/>
    <col min="8296" max="8296" width="1.28515625" style="2" customWidth="1"/>
    <col min="8297" max="8308" width="0.85546875" style="2"/>
    <col min="8309" max="8309" width="6.140625" style="2" customWidth="1"/>
    <col min="8310" max="8359" width="0.85546875" style="2"/>
    <col min="8360" max="8360" width="3.42578125" style="2" customWidth="1"/>
    <col min="8361" max="8452" width="0.85546875" style="2"/>
    <col min="8453" max="8453" width="1.140625" style="2" customWidth="1"/>
    <col min="8454" max="8461" width="0.85546875" style="2"/>
    <col min="8462" max="8462" width="1.85546875" style="2" customWidth="1"/>
    <col min="8463" max="8501" width="0.85546875" style="2"/>
    <col min="8502" max="8502" width="1.7109375" style="2" customWidth="1"/>
    <col min="8503" max="8508" width="0.85546875" style="2"/>
    <col min="8509" max="8509" width="3" style="2" customWidth="1"/>
    <col min="8510" max="8547" width="0.85546875" style="2"/>
    <col min="8548" max="8548" width="1.5703125" style="2" customWidth="1"/>
    <col min="8549" max="8550" width="0.85546875" style="2"/>
    <col min="8551" max="8551" width="1.85546875" style="2" customWidth="1"/>
    <col min="8552" max="8552" width="1.28515625" style="2" customWidth="1"/>
    <col min="8553" max="8564" width="0.85546875" style="2"/>
    <col min="8565" max="8565" width="6.140625" style="2" customWidth="1"/>
    <col min="8566" max="8615" width="0.85546875" style="2"/>
    <col min="8616" max="8616" width="3.42578125" style="2" customWidth="1"/>
    <col min="8617" max="8708" width="0.85546875" style="2"/>
    <col min="8709" max="8709" width="1.140625" style="2" customWidth="1"/>
    <col min="8710" max="8717" width="0.85546875" style="2"/>
    <col min="8718" max="8718" width="1.85546875" style="2" customWidth="1"/>
    <col min="8719" max="8757" width="0.85546875" style="2"/>
    <col min="8758" max="8758" width="1.7109375" style="2" customWidth="1"/>
    <col min="8759" max="8764" width="0.85546875" style="2"/>
    <col min="8765" max="8765" width="3" style="2" customWidth="1"/>
    <col min="8766" max="8803" width="0.85546875" style="2"/>
    <col min="8804" max="8804" width="1.5703125" style="2" customWidth="1"/>
    <col min="8805" max="8806" width="0.85546875" style="2"/>
    <col min="8807" max="8807" width="1.85546875" style="2" customWidth="1"/>
    <col min="8808" max="8808" width="1.28515625" style="2" customWidth="1"/>
    <col min="8809" max="8820" width="0.85546875" style="2"/>
    <col min="8821" max="8821" width="6.140625" style="2" customWidth="1"/>
    <col min="8822" max="8871" width="0.85546875" style="2"/>
    <col min="8872" max="8872" width="3.42578125" style="2" customWidth="1"/>
    <col min="8873" max="8964" width="0.85546875" style="2"/>
    <col min="8965" max="8965" width="1.140625" style="2" customWidth="1"/>
    <col min="8966" max="8973" width="0.85546875" style="2"/>
    <col min="8974" max="8974" width="1.85546875" style="2" customWidth="1"/>
    <col min="8975" max="9013" width="0.85546875" style="2"/>
    <col min="9014" max="9014" width="1.7109375" style="2" customWidth="1"/>
    <col min="9015" max="9020" width="0.85546875" style="2"/>
    <col min="9021" max="9021" width="3" style="2" customWidth="1"/>
    <col min="9022" max="9059" width="0.85546875" style="2"/>
    <col min="9060" max="9060" width="1.5703125" style="2" customWidth="1"/>
    <col min="9061" max="9062" width="0.85546875" style="2"/>
    <col min="9063" max="9063" width="1.85546875" style="2" customWidth="1"/>
    <col min="9064" max="9064" width="1.28515625" style="2" customWidth="1"/>
    <col min="9065" max="9076" width="0.85546875" style="2"/>
    <col min="9077" max="9077" width="6.140625" style="2" customWidth="1"/>
    <col min="9078" max="9127" width="0.85546875" style="2"/>
    <col min="9128" max="9128" width="3.42578125" style="2" customWidth="1"/>
    <col min="9129" max="9220" width="0.85546875" style="2"/>
    <col min="9221" max="9221" width="1.140625" style="2" customWidth="1"/>
    <col min="9222" max="9229" width="0.85546875" style="2"/>
    <col min="9230" max="9230" width="1.85546875" style="2" customWidth="1"/>
    <col min="9231" max="9269" width="0.85546875" style="2"/>
    <col min="9270" max="9270" width="1.7109375" style="2" customWidth="1"/>
    <col min="9271" max="9276" width="0.85546875" style="2"/>
    <col min="9277" max="9277" width="3" style="2" customWidth="1"/>
    <col min="9278" max="9315" width="0.85546875" style="2"/>
    <col min="9316" max="9316" width="1.5703125" style="2" customWidth="1"/>
    <col min="9317" max="9318" width="0.85546875" style="2"/>
    <col min="9319" max="9319" width="1.85546875" style="2" customWidth="1"/>
    <col min="9320" max="9320" width="1.28515625" style="2" customWidth="1"/>
    <col min="9321" max="9332" width="0.85546875" style="2"/>
    <col min="9333" max="9333" width="6.140625" style="2" customWidth="1"/>
    <col min="9334" max="9383" width="0.85546875" style="2"/>
    <col min="9384" max="9384" width="3.42578125" style="2" customWidth="1"/>
    <col min="9385" max="9476" width="0.85546875" style="2"/>
    <col min="9477" max="9477" width="1.140625" style="2" customWidth="1"/>
    <col min="9478" max="9485" width="0.85546875" style="2"/>
    <col min="9486" max="9486" width="1.85546875" style="2" customWidth="1"/>
    <col min="9487" max="9525" width="0.85546875" style="2"/>
    <col min="9526" max="9526" width="1.7109375" style="2" customWidth="1"/>
    <col min="9527" max="9532" width="0.85546875" style="2"/>
    <col min="9533" max="9533" width="3" style="2" customWidth="1"/>
    <col min="9534" max="9571" width="0.85546875" style="2"/>
    <col min="9572" max="9572" width="1.5703125" style="2" customWidth="1"/>
    <col min="9573" max="9574" width="0.85546875" style="2"/>
    <col min="9575" max="9575" width="1.85546875" style="2" customWidth="1"/>
    <col min="9576" max="9576" width="1.28515625" style="2" customWidth="1"/>
    <col min="9577" max="9588" width="0.85546875" style="2"/>
    <col min="9589" max="9589" width="6.140625" style="2" customWidth="1"/>
    <col min="9590" max="9639" width="0.85546875" style="2"/>
    <col min="9640" max="9640" width="3.42578125" style="2" customWidth="1"/>
    <col min="9641" max="9732" width="0.85546875" style="2"/>
    <col min="9733" max="9733" width="1.140625" style="2" customWidth="1"/>
    <col min="9734" max="9741" width="0.85546875" style="2"/>
    <col min="9742" max="9742" width="1.85546875" style="2" customWidth="1"/>
    <col min="9743" max="9781" width="0.85546875" style="2"/>
    <col min="9782" max="9782" width="1.7109375" style="2" customWidth="1"/>
    <col min="9783" max="9788" width="0.85546875" style="2"/>
    <col min="9789" max="9789" width="3" style="2" customWidth="1"/>
    <col min="9790" max="9827" width="0.85546875" style="2"/>
    <col min="9828" max="9828" width="1.5703125" style="2" customWidth="1"/>
    <col min="9829" max="9830" width="0.85546875" style="2"/>
    <col min="9831" max="9831" width="1.85546875" style="2" customWidth="1"/>
    <col min="9832" max="9832" width="1.28515625" style="2" customWidth="1"/>
    <col min="9833" max="9844" width="0.85546875" style="2"/>
    <col min="9845" max="9845" width="6.140625" style="2" customWidth="1"/>
    <col min="9846" max="9895" width="0.85546875" style="2"/>
    <col min="9896" max="9896" width="3.42578125" style="2" customWidth="1"/>
    <col min="9897" max="9988" width="0.85546875" style="2"/>
    <col min="9989" max="9989" width="1.140625" style="2" customWidth="1"/>
    <col min="9990" max="9997" width="0.85546875" style="2"/>
    <col min="9998" max="9998" width="1.85546875" style="2" customWidth="1"/>
    <col min="9999" max="10037" width="0.85546875" style="2"/>
    <col min="10038" max="10038" width="1.7109375" style="2" customWidth="1"/>
    <col min="10039" max="10044" width="0.85546875" style="2"/>
    <col min="10045" max="10045" width="3" style="2" customWidth="1"/>
    <col min="10046" max="10083" width="0.85546875" style="2"/>
    <col min="10084" max="10084" width="1.5703125" style="2" customWidth="1"/>
    <col min="10085" max="10086" width="0.85546875" style="2"/>
    <col min="10087" max="10087" width="1.85546875" style="2" customWidth="1"/>
    <col min="10088" max="10088" width="1.28515625" style="2" customWidth="1"/>
    <col min="10089" max="10100" width="0.85546875" style="2"/>
    <col min="10101" max="10101" width="6.140625" style="2" customWidth="1"/>
    <col min="10102" max="10151" width="0.85546875" style="2"/>
    <col min="10152" max="10152" width="3.42578125" style="2" customWidth="1"/>
    <col min="10153" max="10244" width="0.85546875" style="2"/>
    <col min="10245" max="10245" width="1.140625" style="2" customWidth="1"/>
    <col min="10246" max="10253" width="0.85546875" style="2"/>
    <col min="10254" max="10254" width="1.85546875" style="2" customWidth="1"/>
    <col min="10255" max="10293" width="0.85546875" style="2"/>
    <col min="10294" max="10294" width="1.7109375" style="2" customWidth="1"/>
    <col min="10295" max="10300" width="0.85546875" style="2"/>
    <col min="10301" max="10301" width="3" style="2" customWidth="1"/>
    <col min="10302" max="10339" width="0.85546875" style="2"/>
    <col min="10340" max="10340" width="1.5703125" style="2" customWidth="1"/>
    <col min="10341" max="10342" width="0.85546875" style="2"/>
    <col min="10343" max="10343" width="1.85546875" style="2" customWidth="1"/>
    <col min="10344" max="10344" width="1.28515625" style="2" customWidth="1"/>
    <col min="10345" max="10356" width="0.85546875" style="2"/>
    <col min="10357" max="10357" width="6.140625" style="2" customWidth="1"/>
    <col min="10358" max="10407" width="0.85546875" style="2"/>
    <col min="10408" max="10408" width="3.42578125" style="2" customWidth="1"/>
    <col min="10409" max="10500" width="0.85546875" style="2"/>
    <col min="10501" max="10501" width="1.140625" style="2" customWidth="1"/>
    <col min="10502" max="10509" width="0.85546875" style="2"/>
    <col min="10510" max="10510" width="1.85546875" style="2" customWidth="1"/>
    <col min="10511" max="10549" width="0.85546875" style="2"/>
    <col min="10550" max="10550" width="1.7109375" style="2" customWidth="1"/>
    <col min="10551" max="10556" width="0.85546875" style="2"/>
    <col min="10557" max="10557" width="3" style="2" customWidth="1"/>
    <col min="10558" max="10595" width="0.85546875" style="2"/>
    <col min="10596" max="10596" width="1.5703125" style="2" customWidth="1"/>
    <col min="10597" max="10598" width="0.85546875" style="2"/>
    <col min="10599" max="10599" width="1.85546875" style="2" customWidth="1"/>
    <col min="10600" max="10600" width="1.28515625" style="2" customWidth="1"/>
    <col min="10601" max="10612" width="0.85546875" style="2"/>
    <col min="10613" max="10613" width="6.140625" style="2" customWidth="1"/>
    <col min="10614" max="10663" width="0.85546875" style="2"/>
    <col min="10664" max="10664" width="3.42578125" style="2" customWidth="1"/>
    <col min="10665" max="10756" width="0.85546875" style="2"/>
    <col min="10757" max="10757" width="1.140625" style="2" customWidth="1"/>
    <col min="10758" max="10765" width="0.85546875" style="2"/>
    <col min="10766" max="10766" width="1.85546875" style="2" customWidth="1"/>
    <col min="10767" max="10805" width="0.85546875" style="2"/>
    <col min="10806" max="10806" width="1.7109375" style="2" customWidth="1"/>
    <col min="10807" max="10812" width="0.85546875" style="2"/>
    <col min="10813" max="10813" width="3" style="2" customWidth="1"/>
    <col min="10814" max="10851" width="0.85546875" style="2"/>
    <col min="10852" max="10852" width="1.5703125" style="2" customWidth="1"/>
    <col min="10853" max="10854" width="0.85546875" style="2"/>
    <col min="10855" max="10855" width="1.85546875" style="2" customWidth="1"/>
    <col min="10856" max="10856" width="1.28515625" style="2" customWidth="1"/>
    <col min="10857" max="10868" width="0.85546875" style="2"/>
    <col min="10869" max="10869" width="6.140625" style="2" customWidth="1"/>
    <col min="10870" max="10919" width="0.85546875" style="2"/>
    <col min="10920" max="10920" width="3.42578125" style="2" customWidth="1"/>
    <col min="10921" max="11012" width="0.85546875" style="2"/>
    <col min="11013" max="11013" width="1.140625" style="2" customWidth="1"/>
    <col min="11014" max="11021" width="0.85546875" style="2"/>
    <col min="11022" max="11022" width="1.85546875" style="2" customWidth="1"/>
    <col min="11023" max="11061" width="0.85546875" style="2"/>
    <col min="11062" max="11062" width="1.7109375" style="2" customWidth="1"/>
    <col min="11063" max="11068" width="0.85546875" style="2"/>
    <col min="11069" max="11069" width="3" style="2" customWidth="1"/>
    <col min="11070" max="11107" width="0.85546875" style="2"/>
    <col min="11108" max="11108" width="1.5703125" style="2" customWidth="1"/>
    <col min="11109" max="11110" width="0.85546875" style="2"/>
    <col min="11111" max="11111" width="1.85546875" style="2" customWidth="1"/>
    <col min="11112" max="11112" width="1.28515625" style="2" customWidth="1"/>
    <col min="11113" max="11124" width="0.85546875" style="2"/>
    <col min="11125" max="11125" width="6.140625" style="2" customWidth="1"/>
    <col min="11126" max="11175" width="0.85546875" style="2"/>
    <col min="11176" max="11176" width="3.42578125" style="2" customWidth="1"/>
    <col min="11177" max="11268" width="0.85546875" style="2"/>
    <col min="11269" max="11269" width="1.140625" style="2" customWidth="1"/>
    <col min="11270" max="11277" width="0.85546875" style="2"/>
    <col min="11278" max="11278" width="1.85546875" style="2" customWidth="1"/>
    <col min="11279" max="11317" width="0.85546875" style="2"/>
    <col min="11318" max="11318" width="1.7109375" style="2" customWidth="1"/>
    <col min="11319" max="11324" width="0.85546875" style="2"/>
    <col min="11325" max="11325" width="3" style="2" customWidth="1"/>
    <col min="11326" max="11363" width="0.85546875" style="2"/>
    <col min="11364" max="11364" width="1.5703125" style="2" customWidth="1"/>
    <col min="11365" max="11366" width="0.85546875" style="2"/>
    <col min="11367" max="11367" width="1.85546875" style="2" customWidth="1"/>
    <col min="11368" max="11368" width="1.28515625" style="2" customWidth="1"/>
    <col min="11369" max="11380" width="0.85546875" style="2"/>
    <col min="11381" max="11381" width="6.140625" style="2" customWidth="1"/>
    <col min="11382" max="11431" width="0.85546875" style="2"/>
    <col min="11432" max="11432" width="3.42578125" style="2" customWidth="1"/>
    <col min="11433" max="11524" width="0.85546875" style="2"/>
    <col min="11525" max="11525" width="1.140625" style="2" customWidth="1"/>
    <col min="11526" max="11533" width="0.85546875" style="2"/>
    <col min="11534" max="11534" width="1.85546875" style="2" customWidth="1"/>
    <col min="11535" max="11573" width="0.85546875" style="2"/>
    <col min="11574" max="11574" width="1.7109375" style="2" customWidth="1"/>
    <col min="11575" max="11580" width="0.85546875" style="2"/>
    <col min="11581" max="11581" width="3" style="2" customWidth="1"/>
    <col min="11582" max="11619" width="0.85546875" style="2"/>
    <col min="11620" max="11620" width="1.5703125" style="2" customWidth="1"/>
    <col min="11621" max="11622" width="0.85546875" style="2"/>
    <col min="11623" max="11623" width="1.85546875" style="2" customWidth="1"/>
    <col min="11624" max="11624" width="1.28515625" style="2" customWidth="1"/>
    <col min="11625" max="11636" width="0.85546875" style="2"/>
    <col min="11637" max="11637" width="6.140625" style="2" customWidth="1"/>
    <col min="11638" max="11687" width="0.85546875" style="2"/>
    <col min="11688" max="11688" width="3.42578125" style="2" customWidth="1"/>
    <col min="11689" max="11780" width="0.85546875" style="2"/>
    <col min="11781" max="11781" width="1.140625" style="2" customWidth="1"/>
    <col min="11782" max="11789" width="0.85546875" style="2"/>
    <col min="11790" max="11790" width="1.85546875" style="2" customWidth="1"/>
    <col min="11791" max="11829" width="0.85546875" style="2"/>
    <col min="11830" max="11830" width="1.7109375" style="2" customWidth="1"/>
    <col min="11831" max="11836" width="0.85546875" style="2"/>
    <col min="11837" max="11837" width="3" style="2" customWidth="1"/>
    <col min="11838" max="11875" width="0.85546875" style="2"/>
    <col min="11876" max="11876" width="1.5703125" style="2" customWidth="1"/>
    <col min="11877" max="11878" width="0.85546875" style="2"/>
    <col min="11879" max="11879" width="1.85546875" style="2" customWidth="1"/>
    <col min="11880" max="11880" width="1.28515625" style="2" customWidth="1"/>
    <col min="11881" max="11892" width="0.85546875" style="2"/>
    <col min="11893" max="11893" width="6.140625" style="2" customWidth="1"/>
    <col min="11894" max="11943" width="0.85546875" style="2"/>
    <col min="11944" max="11944" width="3.42578125" style="2" customWidth="1"/>
    <col min="11945" max="12036" width="0.85546875" style="2"/>
    <col min="12037" max="12037" width="1.140625" style="2" customWidth="1"/>
    <col min="12038" max="12045" width="0.85546875" style="2"/>
    <col min="12046" max="12046" width="1.85546875" style="2" customWidth="1"/>
    <col min="12047" max="12085" width="0.85546875" style="2"/>
    <col min="12086" max="12086" width="1.7109375" style="2" customWidth="1"/>
    <col min="12087" max="12092" width="0.85546875" style="2"/>
    <col min="12093" max="12093" width="3" style="2" customWidth="1"/>
    <col min="12094" max="12131" width="0.85546875" style="2"/>
    <col min="12132" max="12132" width="1.5703125" style="2" customWidth="1"/>
    <col min="12133" max="12134" width="0.85546875" style="2"/>
    <col min="12135" max="12135" width="1.85546875" style="2" customWidth="1"/>
    <col min="12136" max="12136" width="1.28515625" style="2" customWidth="1"/>
    <col min="12137" max="12148" width="0.85546875" style="2"/>
    <col min="12149" max="12149" width="6.140625" style="2" customWidth="1"/>
    <col min="12150" max="12199" width="0.85546875" style="2"/>
    <col min="12200" max="12200" width="3.42578125" style="2" customWidth="1"/>
    <col min="12201" max="12292" width="0.85546875" style="2"/>
    <col min="12293" max="12293" width="1.140625" style="2" customWidth="1"/>
    <col min="12294" max="12301" width="0.85546875" style="2"/>
    <col min="12302" max="12302" width="1.85546875" style="2" customWidth="1"/>
    <col min="12303" max="12341" width="0.85546875" style="2"/>
    <col min="12342" max="12342" width="1.7109375" style="2" customWidth="1"/>
    <col min="12343" max="12348" width="0.85546875" style="2"/>
    <col min="12349" max="12349" width="3" style="2" customWidth="1"/>
    <col min="12350" max="12387" width="0.85546875" style="2"/>
    <col min="12388" max="12388" width="1.5703125" style="2" customWidth="1"/>
    <col min="12389" max="12390" width="0.85546875" style="2"/>
    <col min="12391" max="12391" width="1.85546875" style="2" customWidth="1"/>
    <col min="12392" max="12392" width="1.28515625" style="2" customWidth="1"/>
    <col min="12393" max="12404" width="0.85546875" style="2"/>
    <col min="12405" max="12405" width="6.140625" style="2" customWidth="1"/>
    <col min="12406" max="12455" width="0.85546875" style="2"/>
    <col min="12456" max="12456" width="3.42578125" style="2" customWidth="1"/>
    <col min="12457" max="12548" width="0.85546875" style="2"/>
    <col min="12549" max="12549" width="1.140625" style="2" customWidth="1"/>
    <col min="12550" max="12557" width="0.85546875" style="2"/>
    <col min="12558" max="12558" width="1.85546875" style="2" customWidth="1"/>
    <col min="12559" max="12597" width="0.85546875" style="2"/>
    <col min="12598" max="12598" width="1.7109375" style="2" customWidth="1"/>
    <col min="12599" max="12604" width="0.85546875" style="2"/>
    <col min="12605" max="12605" width="3" style="2" customWidth="1"/>
    <col min="12606" max="12643" width="0.85546875" style="2"/>
    <col min="12644" max="12644" width="1.5703125" style="2" customWidth="1"/>
    <col min="12645" max="12646" width="0.85546875" style="2"/>
    <col min="12647" max="12647" width="1.85546875" style="2" customWidth="1"/>
    <col min="12648" max="12648" width="1.28515625" style="2" customWidth="1"/>
    <col min="12649" max="12660" width="0.85546875" style="2"/>
    <col min="12661" max="12661" width="6.140625" style="2" customWidth="1"/>
    <col min="12662" max="12711" width="0.85546875" style="2"/>
    <col min="12712" max="12712" width="3.42578125" style="2" customWidth="1"/>
    <col min="12713" max="12804" width="0.85546875" style="2"/>
    <col min="12805" max="12805" width="1.140625" style="2" customWidth="1"/>
    <col min="12806" max="12813" width="0.85546875" style="2"/>
    <col min="12814" max="12814" width="1.85546875" style="2" customWidth="1"/>
    <col min="12815" max="12853" width="0.85546875" style="2"/>
    <col min="12854" max="12854" width="1.7109375" style="2" customWidth="1"/>
    <col min="12855" max="12860" width="0.85546875" style="2"/>
    <col min="12861" max="12861" width="3" style="2" customWidth="1"/>
    <col min="12862" max="12899" width="0.85546875" style="2"/>
    <col min="12900" max="12900" width="1.5703125" style="2" customWidth="1"/>
    <col min="12901" max="12902" width="0.85546875" style="2"/>
    <col min="12903" max="12903" width="1.85546875" style="2" customWidth="1"/>
    <col min="12904" max="12904" width="1.28515625" style="2" customWidth="1"/>
    <col min="12905" max="12916" width="0.85546875" style="2"/>
    <col min="12917" max="12917" width="6.140625" style="2" customWidth="1"/>
    <col min="12918" max="12967" width="0.85546875" style="2"/>
    <col min="12968" max="12968" width="3.42578125" style="2" customWidth="1"/>
    <col min="12969" max="13060" width="0.85546875" style="2"/>
    <col min="13061" max="13061" width="1.140625" style="2" customWidth="1"/>
    <col min="13062" max="13069" width="0.85546875" style="2"/>
    <col min="13070" max="13070" width="1.85546875" style="2" customWidth="1"/>
    <col min="13071" max="13109" width="0.85546875" style="2"/>
    <col min="13110" max="13110" width="1.7109375" style="2" customWidth="1"/>
    <col min="13111" max="13116" width="0.85546875" style="2"/>
    <col min="13117" max="13117" width="3" style="2" customWidth="1"/>
    <col min="13118" max="13155" width="0.85546875" style="2"/>
    <col min="13156" max="13156" width="1.5703125" style="2" customWidth="1"/>
    <col min="13157" max="13158" width="0.85546875" style="2"/>
    <col min="13159" max="13159" width="1.85546875" style="2" customWidth="1"/>
    <col min="13160" max="13160" width="1.28515625" style="2" customWidth="1"/>
    <col min="13161" max="13172" width="0.85546875" style="2"/>
    <col min="13173" max="13173" width="6.140625" style="2" customWidth="1"/>
    <col min="13174" max="13223" width="0.85546875" style="2"/>
    <col min="13224" max="13224" width="3.42578125" style="2" customWidth="1"/>
    <col min="13225" max="13316" width="0.85546875" style="2"/>
    <col min="13317" max="13317" width="1.140625" style="2" customWidth="1"/>
    <col min="13318" max="13325" width="0.85546875" style="2"/>
    <col min="13326" max="13326" width="1.85546875" style="2" customWidth="1"/>
    <col min="13327" max="13365" width="0.85546875" style="2"/>
    <col min="13366" max="13366" width="1.7109375" style="2" customWidth="1"/>
    <col min="13367" max="13372" width="0.85546875" style="2"/>
    <col min="13373" max="13373" width="3" style="2" customWidth="1"/>
    <col min="13374" max="13411" width="0.85546875" style="2"/>
    <col min="13412" max="13412" width="1.5703125" style="2" customWidth="1"/>
    <col min="13413" max="13414" width="0.85546875" style="2"/>
    <col min="13415" max="13415" width="1.85546875" style="2" customWidth="1"/>
    <col min="13416" max="13416" width="1.28515625" style="2" customWidth="1"/>
    <col min="13417" max="13428" width="0.85546875" style="2"/>
    <col min="13429" max="13429" width="6.140625" style="2" customWidth="1"/>
    <col min="13430" max="13479" width="0.85546875" style="2"/>
    <col min="13480" max="13480" width="3.42578125" style="2" customWidth="1"/>
    <col min="13481" max="13572" width="0.85546875" style="2"/>
    <col min="13573" max="13573" width="1.140625" style="2" customWidth="1"/>
    <col min="13574" max="13581" width="0.85546875" style="2"/>
    <col min="13582" max="13582" width="1.85546875" style="2" customWidth="1"/>
    <col min="13583" max="13621" width="0.85546875" style="2"/>
    <col min="13622" max="13622" width="1.7109375" style="2" customWidth="1"/>
    <col min="13623" max="13628" width="0.85546875" style="2"/>
    <col min="13629" max="13629" width="3" style="2" customWidth="1"/>
    <col min="13630" max="13667" width="0.85546875" style="2"/>
    <col min="13668" max="13668" width="1.5703125" style="2" customWidth="1"/>
    <col min="13669" max="13670" width="0.85546875" style="2"/>
    <col min="13671" max="13671" width="1.85546875" style="2" customWidth="1"/>
    <col min="13672" max="13672" width="1.28515625" style="2" customWidth="1"/>
    <col min="13673" max="13684" width="0.85546875" style="2"/>
    <col min="13685" max="13685" width="6.140625" style="2" customWidth="1"/>
    <col min="13686" max="13735" width="0.85546875" style="2"/>
    <col min="13736" max="13736" width="3.42578125" style="2" customWidth="1"/>
    <col min="13737" max="13828" width="0.85546875" style="2"/>
    <col min="13829" max="13829" width="1.140625" style="2" customWidth="1"/>
    <col min="13830" max="13837" width="0.85546875" style="2"/>
    <col min="13838" max="13838" width="1.85546875" style="2" customWidth="1"/>
    <col min="13839" max="13877" width="0.85546875" style="2"/>
    <col min="13878" max="13878" width="1.7109375" style="2" customWidth="1"/>
    <col min="13879" max="13884" width="0.85546875" style="2"/>
    <col min="13885" max="13885" width="3" style="2" customWidth="1"/>
    <col min="13886" max="13923" width="0.85546875" style="2"/>
    <col min="13924" max="13924" width="1.5703125" style="2" customWidth="1"/>
    <col min="13925" max="13926" width="0.85546875" style="2"/>
    <col min="13927" max="13927" width="1.85546875" style="2" customWidth="1"/>
    <col min="13928" max="13928" width="1.28515625" style="2" customWidth="1"/>
    <col min="13929" max="13940" width="0.85546875" style="2"/>
    <col min="13941" max="13941" width="6.140625" style="2" customWidth="1"/>
    <col min="13942" max="13991" width="0.85546875" style="2"/>
    <col min="13992" max="13992" width="3.42578125" style="2" customWidth="1"/>
    <col min="13993" max="14084" width="0.85546875" style="2"/>
    <col min="14085" max="14085" width="1.140625" style="2" customWidth="1"/>
    <col min="14086" max="14093" width="0.85546875" style="2"/>
    <col min="14094" max="14094" width="1.85546875" style="2" customWidth="1"/>
    <col min="14095" max="14133" width="0.85546875" style="2"/>
    <col min="14134" max="14134" width="1.7109375" style="2" customWidth="1"/>
    <col min="14135" max="14140" width="0.85546875" style="2"/>
    <col min="14141" max="14141" width="3" style="2" customWidth="1"/>
    <col min="14142" max="14179" width="0.85546875" style="2"/>
    <col min="14180" max="14180" width="1.5703125" style="2" customWidth="1"/>
    <col min="14181" max="14182" width="0.85546875" style="2"/>
    <col min="14183" max="14183" width="1.85546875" style="2" customWidth="1"/>
    <col min="14184" max="14184" width="1.28515625" style="2" customWidth="1"/>
    <col min="14185" max="14196" width="0.85546875" style="2"/>
    <col min="14197" max="14197" width="6.140625" style="2" customWidth="1"/>
    <col min="14198" max="14247" width="0.85546875" style="2"/>
    <col min="14248" max="14248" width="3.42578125" style="2" customWidth="1"/>
    <col min="14249" max="14340" width="0.85546875" style="2"/>
    <col min="14341" max="14341" width="1.140625" style="2" customWidth="1"/>
    <col min="14342" max="14349" width="0.85546875" style="2"/>
    <col min="14350" max="14350" width="1.85546875" style="2" customWidth="1"/>
    <col min="14351" max="14389" width="0.85546875" style="2"/>
    <col min="14390" max="14390" width="1.7109375" style="2" customWidth="1"/>
    <col min="14391" max="14396" width="0.85546875" style="2"/>
    <col min="14397" max="14397" width="3" style="2" customWidth="1"/>
    <col min="14398" max="14435" width="0.85546875" style="2"/>
    <col min="14436" max="14436" width="1.5703125" style="2" customWidth="1"/>
    <col min="14437" max="14438" width="0.85546875" style="2"/>
    <col min="14439" max="14439" width="1.85546875" style="2" customWidth="1"/>
    <col min="14440" max="14440" width="1.28515625" style="2" customWidth="1"/>
    <col min="14441" max="14452" width="0.85546875" style="2"/>
    <col min="14453" max="14453" width="6.140625" style="2" customWidth="1"/>
    <col min="14454" max="14503" width="0.85546875" style="2"/>
    <col min="14504" max="14504" width="3.42578125" style="2" customWidth="1"/>
    <col min="14505" max="14596" width="0.85546875" style="2"/>
    <col min="14597" max="14597" width="1.140625" style="2" customWidth="1"/>
    <col min="14598" max="14605" width="0.85546875" style="2"/>
    <col min="14606" max="14606" width="1.85546875" style="2" customWidth="1"/>
    <col min="14607" max="14645" width="0.85546875" style="2"/>
    <col min="14646" max="14646" width="1.7109375" style="2" customWidth="1"/>
    <col min="14647" max="14652" width="0.85546875" style="2"/>
    <col min="14653" max="14653" width="3" style="2" customWidth="1"/>
    <col min="14654" max="14691" width="0.85546875" style="2"/>
    <col min="14692" max="14692" width="1.5703125" style="2" customWidth="1"/>
    <col min="14693" max="14694" width="0.85546875" style="2"/>
    <col min="14695" max="14695" width="1.85546875" style="2" customWidth="1"/>
    <col min="14696" max="14696" width="1.28515625" style="2" customWidth="1"/>
    <col min="14697" max="14708" width="0.85546875" style="2"/>
    <col min="14709" max="14709" width="6.140625" style="2" customWidth="1"/>
    <col min="14710" max="14759" width="0.85546875" style="2"/>
    <col min="14760" max="14760" width="3.42578125" style="2" customWidth="1"/>
    <col min="14761" max="14852" width="0.85546875" style="2"/>
    <col min="14853" max="14853" width="1.140625" style="2" customWidth="1"/>
    <col min="14854" max="14861" width="0.85546875" style="2"/>
    <col min="14862" max="14862" width="1.85546875" style="2" customWidth="1"/>
    <col min="14863" max="14901" width="0.85546875" style="2"/>
    <col min="14902" max="14902" width="1.7109375" style="2" customWidth="1"/>
    <col min="14903" max="14908" width="0.85546875" style="2"/>
    <col min="14909" max="14909" width="3" style="2" customWidth="1"/>
    <col min="14910" max="14947" width="0.85546875" style="2"/>
    <col min="14948" max="14948" width="1.5703125" style="2" customWidth="1"/>
    <col min="14949" max="14950" width="0.85546875" style="2"/>
    <col min="14951" max="14951" width="1.85546875" style="2" customWidth="1"/>
    <col min="14952" max="14952" width="1.28515625" style="2" customWidth="1"/>
    <col min="14953" max="14964" width="0.85546875" style="2"/>
    <col min="14965" max="14965" width="6.140625" style="2" customWidth="1"/>
    <col min="14966" max="15015" width="0.85546875" style="2"/>
    <col min="15016" max="15016" width="3.42578125" style="2" customWidth="1"/>
    <col min="15017" max="15108" width="0.85546875" style="2"/>
    <col min="15109" max="15109" width="1.140625" style="2" customWidth="1"/>
    <col min="15110" max="15117" width="0.85546875" style="2"/>
    <col min="15118" max="15118" width="1.85546875" style="2" customWidth="1"/>
    <col min="15119" max="15157" width="0.85546875" style="2"/>
    <col min="15158" max="15158" width="1.7109375" style="2" customWidth="1"/>
    <col min="15159" max="15164" width="0.85546875" style="2"/>
    <col min="15165" max="15165" width="3" style="2" customWidth="1"/>
    <col min="15166" max="15203" width="0.85546875" style="2"/>
    <col min="15204" max="15204" width="1.5703125" style="2" customWidth="1"/>
    <col min="15205" max="15206" width="0.85546875" style="2"/>
    <col min="15207" max="15207" width="1.85546875" style="2" customWidth="1"/>
    <col min="15208" max="15208" width="1.28515625" style="2" customWidth="1"/>
    <col min="15209" max="15220" width="0.85546875" style="2"/>
    <col min="15221" max="15221" width="6.140625" style="2" customWidth="1"/>
    <col min="15222" max="15271" width="0.85546875" style="2"/>
    <col min="15272" max="15272" width="3.42578125" style="2" customWidth="1"/>
    <col min="15273" max="15364" width="0.85546875" style="2"/>
    <col min="15365" max="15365" width="1.140625" style="2" customWidth="1"/>
    <col min="15366" max="15373" width="0.85546875" style="2"/>
    <col min="15374" max="15374" width="1.85546875" style="2" customWidth="1"/>
    <col min="15375" max="15413" width="0.85546875" style="2"/>
    <col min="15414" max="15414" width="1.7109375" style="2" customWidth="1"/>
    <col min="15415" max="15420" width="0.85546875" style="2"/>
    <col min="15421" max="15421" width="3" style="2" customWidth="1"/>
    <col min="15422" max="15459" width="0.85546875" style="2"/>
    <col min="15460" max="15460" width="1.5703125" style="2" customWidth="1"/>
    <col min="15461" max="15462" width="0.85546875" style="2"/>
    <col min="15463" max="15463" width="1.85546875" style="2" customWidth="1"/>
    <col min="15464" max="15464" width="1.28515625" style="2" customWidth="1"/>
    <col min="15465" max="15476" width="0.85546875" style="2"/>
    <col min="15477" max="15477" width="6.140625" style="2" customWidth="1"/>
    <col min="15478" max="15527" width="0.85546875" style="2"/>
    <col min="15528" max="15528" width="3.42578125" style="2" customWidth="1"/>
    <col min="15529" max="15620" width="0.85546875" style="2"/>
    <col min="15621" max="15621" width="1.140625" style="2" customWidth="1"/>
    <col min="15622" max="15629" width="0.85546875" style="2"/>
    <col min="15630" max="15630" width="1.85546875" style="2" customWidth="1"/>
    <col min="15631" max="15669" width="0.85546875" style="2"/>
    <col min="15670" max="15670" width="1.7109375" style="2" customWidth="1"/>
    <col min="15671" max="15676" width="0.85546875" style="2"/>
    <col min="15677" max="15677" width="3" style="2" customWidth="1"/>
    <col min="15678" max="15715" width="0.85546875" style="2"/>
    <col min="15716" max="15716" width="1.5703125" style="2" customWidth="1"/>
    <col min="15717" max="15718" width="0.85546875" style="2"/>
    <col min="15719" max="15719" width="1.85546875" style="2" customWidth="1"/>
    <col min="15720" max="15720" width="1.28515625" style="2" customWidth="1"/>
    <col min="15721" max="15732" width="0.85546875" style="2"/>
    <col min="15733" max="15733" width="6.140625" style="2" customWidth="1"/>
    <col min="15734" max="15783" width="0.85546875" style="2"/>
    <col min="15784" max="15784" width="3.42578125" style="2" customWidth="1"/>
    <col min="15785" max="15876" width="0.85546875" style="2"/>
    <col min="15877" max="15877" width="1.140625" style="2" customWidth="1"/>
    <col min="15878" max="15885" width="0.85546875" style="2"/>
    <col min="15886" max="15886" width="1.85546875" style="2" customWidth="1"/>
    <col min="15887" max="15925" width="0.85546875" style="2"/>
    <col min="15926" max="15926" width="1.7109375" style="2" customWidth="1"/>
    <col min="15927" max="15932" width="0.85546875" style="2"/>
    <col min="15933" max="15933" width="3" style="2" customWidth="1"/>
    <col min="15934" max="15971" width="0.85546875" style="2"/>
    <col min="15972" max="15972" width="1.5703125" style="2" customWidth="1"/>
    <col min="15973" max="15974" width="0.85546875" style="2"/>
    <col min="15975" max="15975" width="1.85546875" style="2" customWidth="1"/>
    <col min="15976" max="15976" width="1.28515625" style="2" customWidth="1"/>
    <col min="15977" max="15988" width="0.85546875" style="2"/>
    <col min="15989" max="15989" width="6.140625" style="2" customWidth="1"/>
    <col min="15990" max="16039" width="0.85546875" style="2"/>
    <col min="16040" max="16040" width="3.42578125" style="2" customWidth="1"/>
    <col min="16041" max="16132" width="0.85546875" style="2"/>
    <col min="16133" max="16133" width="1.140625" style="2" customWidth="1"/>
    <col min="16134" max="16141" width="0.85546875" style="2"/>
    <col min="16142" max="16142" width="1.85546875" style="2" customWidth="1"/>
    <col min="16143" max="16181" width="0.85546875" style="2"/>
    <col min="16182" max="16182" width="1.7109375" style="2" customWidth="1"/>
    <col min="16183" max="16188" width="0.85546875" style="2"/>
    <col min="16189" max="16189" width="3" style="2" customWidth="1"/>
    <col min="16190" max="16227" width="0.85546875" style="2"/>
    <col min="16228" max="16228" width="1.5703125" style="2" customWidth="1"/>
    <col min="16229" max="16230" width="0.85546875" style="2"/>
    <col min="16231" max="16231" width="1.85546875" style="2" customWidth="1"/>
    <col min="16232" max="16232" width="1.28515625" style="2" customWidth="1"/>
    <col min="16233" max="16244" width="0.85546875" style="2"/>
    <col min="16245" max="16245" width="6.140625" style="2" customWidth="1"/>
    <col min="16246" max="16295" width="0.85546875" style="2"/>
    <col min="16296" max="16296" width="3.42578125" style="2" customWidth="1"/>
    <col min="16297" max="16384" width="0.85546875" style="2"/>
  </cols>
  <sheetData>
    <row r="1" spans="1:187" s="1" customFormat="1" ht="14.25" customHeight="1" x14ac:dyDescent="0.25">
      <c r="FL1" s="155" t="s">
        <v>18</v>
      </c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</row>
    <row r="2" spans="1:187" ht="14.25" customHeight="1" x14ac:dyDescent="0.25">
      <c r="EY2" s="156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</row>
    <row r="4" spans="1:187" ht="12.75" customHeight="1" x14ac:dyDescent="0.2">
      <c r="A4" s="158" t="s">
        <v>19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</row>
    <row r="5" spans="1:187" ht="12.75" customHeight="1" x14ac:dyDescent="0.2">
      <c r="A5" s="58" t="s">
        <v>20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</row>
    <row r="6" spans="1:187" ht="12.75" customHeight="1" x14ac:dyDescent="0.2">
      <c r="A6" s="159" t="s">
        <v>21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</row>
    <row r="8" spans="1:187" ht="23.25" customHeight="1" x14ac:dyDescent="0.2">
      <c r="A8" s="75" t="s">
        <v>22</v>
      </c>
      <c r="B8" s="76"/>
      <c r="C8" s="76"/>
      <c r="D8" s="76"/>
      <c r="E8" s="77"/>
      <c r="F8" s="69" t="s">
        <v>23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1"/>
      <c r="AR8" s="75" t="s">
        <v>24</v>
      </c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7"/>
      <c r="BD8" s="75" t="s">
        <v>25</v>
      </c>
      <c r="BE8" s="76"/>
      <c r="BF8" s="76"/>
      <c r="BG8" s="76"/>
      <c r="BH8" s="76"/>
      <c r="BI8" s="76"/>
      <c r="BJ8" s="76"/>
      <c r="BK8" s="76"/>
      <c r="BL8" s="76"/>
      <c r="BM8" s="77"/>
      <c r="BN8" s="75" t="s">
        <v>26</v>
      </c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7"/>
      <c r="CD8" s="75" t="s">
        <v>27</v>
      </c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5" t="s">
        <v>28</v>
      </c>
      <c r="CR8" s="81"/>
      <c r="CS8" s="81"/>
      <c r="CT8" s="81"/>
      <c r="CU8" s="81"/>
      <c r="CV8" s="81"/>
      <c r="CW8" s="81"/>
      <c r="CX8" s="81"/>
      <c r="CY8" s="76"/>
      <c r="CZ8" s="76"/>
      <c r="DA8" s="76"/>
      <c r="DB8" s="59" t="s">
        <v>29</v>
      </c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75" t="s">
        <v>30</v>
      </c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7"/>
      <c r="ED8" s="62" t="s">
        <v>31</v>
      </c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5"/>
    </row>
    <row r="9" spans="1:187" ht="62.25" customHeight="1" x14ac:dyDescent="0.2">
      <c r="A9" s="78"/>
      <c r="B9" s="79"/>
      <c r="C9" s="79"/>
      <c r="D9" s="79"/>
      <c r="E9" s="80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4"/>
      <c r="AR9" s="78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80"/>
      <c r="BD9" s="78"/>
      <c r="BE9" s="79"/>
      <c r="BF9" s="79"/>
      <c r="BG9" s="79"/>
      <c r="BH9" s="79"/>
      <c r="BI9" s="79"/>
      <c r="BJ9" s="79"/>
      <c r="BK9" s="79"/>
      <c r="BL9" s="79"/>
      <c r="BM9" s="80"/>
      <c r="BN9" s="78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80"/>
      <c r="CD9" s="78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82"/>
      <c r="CR9" s="83"/>
      <c r="CS9" s="83"/>
      <c r="CT9" s="83"/>
      <c r="CU9" s="83"/>
      <c r="CV9" s="83"/>
      <c r="CW9" s="83"/>
      <c r="CX9" s="83"/>
      <c r="CY9" s="79"/>
      <c r="CZ9" s="79"/>
      <c r="DA9" s="79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78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80"/>
      <c r="ED9" s="43" t="s">
        <v>47</v>
      </c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3" t="s">
        <v>32</v>
      </c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2"/>
      <c r="FL9" s="41" t="s">
        <v>33</v>
      </c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2"/>
    </row>
    <row r="10" spans="1:187" ht="12" customHeight="1" x14ac:dyDescent="0.2">
      <c r="A10" s="59">
        <v>1</v>
      </c>
      <c r="B10" s="59"/>
      <c r="C10" s="59"/>
      <c r="D10" s="59"/>
      <c r="E10" s="59"/>
      <c r="F10" s="43">
        <v>2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3">
        <v>3</v>
      </c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3">
        <v>4</v>
      </c>
      <c r="BE10" s="41"/>
      <c r="BF10" s="41"/>
      <c r="BG10" s="41"/>
      <c r="BH10" s="41"/>
      <c r="BI10" s="41"/>
      <c r="BJ10" s="41"/>
      <c r="BK10" s="41"/>
      <c r="BL10" s="41"/>
      <c r="BM10" s="42"/>
      <c r="BN10" s="43">
        <v>5</v>
      </c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2"/>
      <c r="CD10" s="43">
        <v>6</v>
      </c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59">
        <v>7</v>
      </c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41">
        <v>8</v>
      </c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2"/>
      <c r="DN10" s="43">
        <v>9</v>
      </c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2"/>
      <c r="ED10" s="43">
        <v>10</v>
      </c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3">
        <v>11</v>
      </c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2"/>
      <c r="FL10" s="41">
        <v>12</v>
      </c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2"/>
    </row>
    <row r="11" spans="1:187" ht="34.5" customHeight="1" x14ac:dyDescent="0.2">
      <c r="A11" s="59">
        <v>1</v>
      </c>
      <c r="B11" s="59"/>
      <c r="C11" s="59"/>
      <c r="D11" s="59"/>
      <c r="E11" s="59"/>
      <c r="F11" s="153" t="s">
        <v>34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43">
        <v>121</v>
      </c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3">
        <v>0</v>
      </c>
      <c r="BE11" s="44"/>
      <c r="BF11" s="44"/>
      <c r="BG11" s="44"/>
      <c r="BH11" s="44"/>
      <c r="BI11" s="44"/>
      <c r="BJ11" s="44"/>
      <c r="BK11" s="44"/>
      <c r="BL11" s="44"/>
      <c r="BM11" s="45"/>
      <c r="BN11" s="43">
        <v>0</v>
      </c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4"/>
      <c r="CB11" s="44"/>
      <c r="CC11" s="45"/>
      <c r="CD11" s="43">
        <v>120</v>
      </c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59">
        <v>125</v>
      </c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122">
        <f>CD11*CQ11</f>
        <v>15000</v>
      </c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3"/>
      <c r="DN11" s="97">
        <v>7400.44</v>
      </c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5"/>
      <c r="ED11" s="126">
        <f>DB11-DN11</f>
        <v>7599.56</v>
      </c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8">
        <f>DN11/DB11*100</f>
        <v>49.33626666666666</v>
      </c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50"/>
      <c r="FL11" s="151" t="s">
        <v>326</v>
      </c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2"/>
    </row>
    <row r="12" spans="1:187" ht="17.25" customHeight="1" x14ac:dyDescent="0.2">
      <c r="A12" s="59">
        <v>2</v>
      </c>
      <c r="B12" s="59"/>
      <c r="C12" s="59"/>
      <c r="D12" s="59"/>
      <c r="E12" s="59"/>
      <c r="F12" s="60" t="s">
        <v>35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43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3"/>
      <c r="BE12" s="44"/>
      <c r="BF12" s="44"/>
      <c r="BG12" s="44"/>
      <c r="BH12" s="44"/>
      <c r="BI12" s="44"/>
      <c r="BJ12" s="44"/>
      <c r="BK12" s="44"/>
      <c r="BL12" s="44"/>
      <c r="BM12" s="45"/>
      <c r="BN12" s="43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4"/>
      <c r="CB12" s="44"/>
      <c r="CC12" s="45"/>
      <c r="CD12" s="43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2"/>
      <c r="DN12" s="43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5"/>
      <c r="ED12" s="43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6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5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5"/>
    </row>
    <row r="13" spans="1:187" ht="12.75" customHeight="1" x14ac:dyDescent="0.2">
      <c r="A13" s="59">
        <v>3</v>
      </c>
      <c r="B13" s="59"/>
      <c r="C13" s="59"/>
      <c r="D13" s="59"/>
      <c r="E13" s="59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43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3"/>
      <c r="BE13" s="44"/>
      <c r="BF13" s="44"/>
      <c r="BG13" s="44"/>
      <c r="BH13" s="44"/>
      <c r="BI13" s="44"/>
      <c r="BJ13" s="44"/>
      <c r="BK13" s="44"/>
      <c r="BL13" s="44"/>
      <c r="BM13" s="45"/>
      <c r="BN13" s="43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4"/>
      <c r="CB13" s="44"/>
      <c r="CC13" s="45"/>
      <c r="CD13" s="43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2"/>
      <c r="DN13" s="43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5"/>
      <c r="ED13" s="43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6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5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5"/>
    </row>
    <row r="14" spans="1:187" ht="12.75" customHeight="1" x14ac:dyDescent="0.2">
      <c r="A14" s="66" t="s">
        <v>36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6"/>
      <c r="AR14" s="43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3"/>
      <c r="BE14" s="44"/>
      <c r="BF14" s="44"/>
      <c r="BG14" s="44"/>
      <c r="BH14" s="44"/>
      <c r="BI14" s="44"/>
      <c r="BJ14" s="44"/>
      <c r="BK14" s="44"/>
      <c r="BL14" s="44"/>
      <c r="BM14" s="45"/>
      <c r="BN14" s="43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4"/>
      <c r="CB14" s="44"/>
      <c r="CC14" s="45"/>
      <c r="CD14" s="43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2"/>
      <c r="DN14" s="43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5"/>
      <c r="ED14" s="43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6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5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5"/>
    </row>
    <row r="15" spans="1:187" ht="12.75" customHeight="1" x14ac:dyDescent="0.2">
      <c r="A15" s="144" t="s">
        <v>37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3"/>
    </row>
    <row r="16" spans="1:187" x14ac:dyDescent="0.2">
      <c r="A16" s="143" t="s">
        <v>38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3"/>
    </row>
    <row r="17" spans="1:187" ht="12.75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3"/>
    </row>
    <row r="18" spans="1:187" ht="12.75" customHeight="1" x14ac:dyDescent="0.2">
      <c r="A18" s="85" t="s">
        <v>39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</row>
    <row r="19" spans="1:187" ht="11.25" customHeight="1" x14ac:dyDescent="0.2">
      <c r="A19" s="142" t="s">
        <v>40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</row>
    <row r="20" spans="1:187" ht="6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</row>
    <row r="21" spans="1:187" ht="27.95" customHeight="1" x14ac:dyDescent="0.2">
      <c r="A21" s="59" t="s">
        <v>22</v>
      </c>
      <c r="B21" s="59"/>
      <c r="C21" s="59"/>
      <c r="D21" s="59"/>
      <c r="E21" s="59"/>
      <c r="F21" s="43" t="s">
        <v>0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2"/>
      <c r="ES21" s="43" t="s">
        <v>41</v>
      </c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2"/>
    </row>
    <row r="22" spans="1:187" x14ac:dyDescent="0.2">
      <c r="A22" s="59">
        <v>1</v>
      </c>
      <c r="B22" s="59"/>
      <c r="C22" s="59"/>
      <c r="D22" s="59"/>
      <c r="E22" s="59"/>
      <c r="F22" s="43" t="s">
        <v>42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139">
        <v>172115280</v>
      </c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1"/>
    </row>
    <row r="23" spans="1:187" x14ac:dyDescent="0.2">
      <c r="A23" s="59">
        <v>2</v>
      </c>
      <c r="B23" s="59"/>
      <c r="C23" s="59"/>
      <c r="D23" s="59"/>
      <c r="E23" s="59"/>
      <c r="F23" s="43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2"/>
      <c r="ES23" s="139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1"/>
    </row>
    <row r="24" spans="1:187" ht="11.25" customHeight="1" x14ac:dyDescent="0.2">
      <c r="A24" s="66" t="s">
        <v>36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8"/>
      <c r="ES24" s="139">
        <f>SUM(ES22:GE23)</f>
        <v>172115280</v>
      </c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1"/>
    </row>
    <row r="25" spans="1:18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</row>
    <row r="26" spans="1:187" ht="11.25" customHeight="1" x14ac:dyDescent="0.2">
      <c r="A26" s="142" t="s">
        <v>43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</row>
    <row r="27" spans="1:187" ht="6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</row>
    <row r="28" spans="1:187" ht="24.75" customHeight="1" x14ac:dyDescent="0.2">
      <c r="A28" s="75" t="s">
        <v>22</v>
      </c>
      <c r="B28" s="76"/>
      <c r="C28" s="76"/>
      <c r="D28" s="76"/>
      <c r="E28" s="77"/>
      <c r="F28" s="69" t="s">
        <v>44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1"/>
      <c r="AR28" s="75" t="s">
        <v>24</v>
      </c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7"/>
      <c r="BD28" s="75" t="s">
        <v>25</v>
      </c>
      <c r="BE28" s="76"/>
      <c r="BF28" s="76"/>
      <c r="BG28" s="76"/>
      <c r="BH28" s="76"/>
      <c r="BI28" s="76"/>
      <c r="BJ28" s="76"/>
      <c r="BK28" s="76"/>
      <c r="BL28" s="76"/>
      <c r="BM28" s="77"/>
      <c r="BN28" s="75" t="s">
        <v>26</v>
      </c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7"/>
      <c r="CD28" s="75" t="s">
        <v>45</v>
      </c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5" t="s">
        <v>46</v>
      </c>
      <c r="CR28" s="81"/>
      <c r="CS28" s="81"/>
      <c r="CT28" s="81"/>
      <c r="CU28" s="81"/>
      <c r="CV28" s="81"/>
      <c r="CW28" s="81"/>
      <c r="CX28" s="81"/>
      <c r="CY28" s="76"/>
      <c r="CZ28" s="76"/>
      <c r="DA28" s="76"/>
      <c r="DB28" s="59" t="s">
        <v>29</v>
      </c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75" t="s">
        <v>30</v>
      </c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7"/>
      <c r="ED28" s="62" t="s">
        <v>31</v>
      </c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5"/>
    </row>
    <row r="29" spans="1:187" ht="56.25" customHeight="1" x14ac:dyDescent="0.2">
      <c r="A29" s="78"/>
      <c r="B29" s="79"/>
      <c r="C29" s="79"/>
      <c r="D29" s="79"/>
      <c r="E29" s="80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4"/>
      <c r="AR29" s="78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0"/>
      <c r="BD29" s="78"/>
      <c r="BE29" s="79"/>
      <c r="BF29" s="79"/>
      <c r="BG29" s="79"/>
      <c r="BH29" s="79"/>
      <c r="BI29" s="79"/>
      <c r="BJ29" s="79"/>
      <c r="BK29" s="79"/>
      <c r="BL29" s="79"/>
      <c r="BM29" s="80"/>
      <c r="BN29" s="78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80"/>
      <c r="CD29" s="78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82"/>
      <c r="CR29" s="83"/>
      <c r="CS29" s="83"/>
      <c r="CT29" s="83"/>
      <c r="CU29" s="83"/>
      <c r="CV29" s="83"/>
      <c r="CW29" s="83"/>
      <c r="CX29" s="83"/>
      <c r="CY29" s="79"/>
      <c r="CZ29" s="79"/>
      <c r="DA29" s="79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78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80"/>
      <c r="ED29" s="43" t="s">
        <v>47</v>
      </c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3" t="s">
        <v>48</v>
      </c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2"/>
      <c r="FL29" s="41" t="s">
        <v>33</v>
      </c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2"/>
    </row>
    <row r="30" spans="1:187" x14ac:dyDescent="0.2">
      <c r="A30" s="59">
        <v>1</v>
      </c>
      <c r="B30" s="59"/>
      <c r="C30" s="59"/>
      <c r="D30" s="59"/>
      <c r="E30" s="59"/>
      <c r="F30" s="43">
        <v>2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3">
        <v>3</v>
      </c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3">
        <v>4</v>
      </c>
      <c r="BE30" s="41"/>
      <c r="BF30" s="41"/>
      <c r="BG30" s="41"/>
      <c r="BH30" s="41"/>
      <c r="BI30" s="41"/>
      <c r="BJ30" s="41"/>
      <c r="BK30" s="41"/>
      <c r="BL30" s="41"/>
      <c r="BM30" s="42"/>
      <c r="BN30" s="43">
        <v>5</v>
      </c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2"/>
      <c r="CD30" s="43">
        <v>6</v>
      </c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59">
        <v>7</v>
      </c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41">
        <v>8</v>
      </c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2"/>
      <c r="DN30" s="43">
        <v>9</v>
      </c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2"/>
      <c r="ED30" s="43">
        <v>10</v>
      </c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3">
        <v>11</v>
      </c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2"/>
      <c r="FL30" s="41">
        <v>12</v>
      </c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2"/>
    </row>
    <row r="31" spans="1:187" ht="36" customHeight="1" x14ac:dyDescent="0.2">
      <c r="A31" s="59">
        <v>1</v>
      </c>
      <c r="B31" s="59"/>
      <c r="C31" s="59"/>
      <c r="D31" s="59"/>
      <c r="E31" s="59"/>
      <c r="F31" s="66" t="s">
        <v>49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43">
        <v>131</v>
      </c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3">
        <v>0</v>
      </c>
      <c r="BE31" s="44"/>
      <c r="BF31" s="44"/>
      <c r="BG31" s="44"/>
      <c r="BH31" s="44"/>
      <c r="BI31" s="44"/>
      <c r="BJ31" s="44"/>
      <c r="BK31" s="44"/>
      <c r="BL31" s="44"/>
      <c r="BM31" s="45"/>
      <c r="BN31" s="43">
        <v>0</v>
      </c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4"/>
      <c r="CB31" s="44"/>
      <c r="CC31" s="45"/>
      <c r="CD31" s="43">
        <v>220</v>
      </c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59">
        <v>47</v>
      </c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98">
        <f>(CD31*CQ31)*9+540</f>
        <v>93600</v>
      </c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9"/>
      <c r="DN31" s="97">
        <v>727056</v>
      </c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5"/>
      <c r="ED31" s="126">
        <f t="shared" ref="ED31:ED40" si="0">DB31-DN31</f>
        <v>-633456</v>
      </c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127">
        <f t="shared" ref="EV31:EV40" si="1">ED31/DN31*100</f>
        <v>-87.126163596751823</v>
      </c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9"/>
      <c r="FL31" s="128" t="s">
        <v>333</v>
      </c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9"/>
    </row>
    <row r="32" spans="1:187" ht="41.25" customHeight="1" x14ac:dyDescent="0.2">
      <c r="A32" s="59">
        <v>2</v>
      </c>
      <c r="B32" s="59"/>
      <c r="C32" s="59"/>
      <c r="D32" s="59"/>
      <c r="E32" s="59"/>
      <c r="F32" s="66" t="s">
        <v>50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43">
        <v>131</v>
      </c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3">
        <v>0</v>
      </c>
      <c r="BE32" s="44"/>
      <c r="BF32" s="44"/>
      <c r="BG32" s="44"/>
      <c r="BH32" s="44"/>
      <c r="BI32" s="44"/>
      <c r="BJ32" s="44"/>
      <c r="BK32" s="44"/>
      <c r="BL32" s="44"/>
      <c r="BM32" s="45"/>
      <c r="BN32" s="43">
        <v>0</v>
      </c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4"/>
      <c r="CB32" s="44"/>
      <c r="CC32" s="45"/>
      <c r="CD32" s="43">
        <v>220</v>
      </c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59">
        <v>520</v>
      </c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98">
        <f>(CD32*CQ32)*9</f>
        <v>1029600</v>
      </c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9"/>
      <c r="DN32" s="97">
        <v>727056</v>
      </c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5"/>
      <c r="ED32" s="126">
        <f t="shared" si="0"/>
        <v>302544</v>
      </c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127">
        <f t="shared" si="1"/>
        <v>41.612200435729847</v>
      </c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8" t="s">
        <v>334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</row>
    <row r="33" spans="1:187" ht="40.700000000000003" customHeight="1" x14ac:dyDescent="0.2">
      <c r="A33" s="59">
        <v>3</v>
      </c>
      <c r="B33" s="59"/>
      <c r="C33" s="59"/>
      <c r="D33" s="59"/>
      <c r="E33" s="59"/>
      <c r="F33" s="66" t="s">
        <v>51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43">
        <v>131</v>
      </c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3">
        <v>0</v>
      </c>
      <c r="BE33" s="44"/>
      <c r="BF33" s="44"/>
      <c r="BG33" s="44"/>
      <c r="BH33" s="44"/>
      <c r="BI33" s="44"/>
      <c r="BJ33" s="44"/>
      <c r="BK33" s="44"/>
      <c r="BL33" s="44"/>
      <c r="BM33" s="45"/>
      <c r="BN33" s="43">
        <v>0</v>
      </c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4"/>
      <c r="CB33" s="44"/>
      <c r="CC33" s="45"/>
      <c r="CD33" s="43">
        <v>400</v>
      </c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59">
        <v>300</v>
      </c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98">
        <f>CD33*CQ33*9+1185</f>
        <v>1081185</v>
      </c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9"/>
      <c r="DN33" s="97">
        <v>1539645</v>
      </c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5"/>
      <c r="ED33" s="126">
        <f t="shared" si="0"/>
        <v>-458460</v>
      </c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127">
        <f t="shared" si="1"/>
        <v>-29.77699404732909</v>
      </c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8" t="s">
        <v>333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</row>
    <row r="34" spans="1:187" ht="40.700000000000003" customHeight="1" x14ac:dyDescent="0.2">
      <c r="A34" s="59">
        <v>3</v>
      </c>
      <c r="B34" s="59"/>
      <c r="C34" s="59"/>
      <c r="D34" s="59"/>
      <c r="E34" s="59"/>
      <c r="F34" s="66" t="s">
        <v>325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43">
        <v>131</v>
      </c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3">
        <v>0</v>
      </c>
      <c r="BE34" s="44"/>
      <c r="BF34" s="44"/>
      <c r="BG34" s="44"/>
      <c r="BH34" s="44"/>
      <c r="BI34" s="44"/>
      <c r="BJ34" s="44"/>
      <c r="BK34" s="44"/>
      <c r="BL34" s="44"/>
      <c r="BM34" s="45"/>
      <c r="BN34" s="43">
        <v>0</v>
      </c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4"/>
      <c r="CB34" s="44"/>
      <c r="CC34" s="45"/>
      <c r="CD34" s="43">
        <v>220</v>
      </c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59">
        <v>520</v>
      </c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98">
        <f>CD34*CQ34*9+1185</f>
        <v>1030785</v>
      </c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9"/>
      <c r="DN34" s="97">
        <v>0</v>
      </c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5"/>
      <c r="ED34" s="126">
        <f t="shared" si="0"/>
        <v>1030785</v>
      </c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127" t="e">
        <f t="shared" si="1"/>
        <v>#DIV/0!</v>
      </c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9"/>
      <c r="FL34" s="128" t="s">
        <v>335</v>
      </c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9"/>
    </row>
    <row r="35" spans="1:187" ht="40.700000000000003" customHeight="1" x14ac:dyDescent="0.2">
      <c r="A35" s="59">
        <v>3</v>
      </c>
      <c r="B35" s="59"/>
      <c r="C35" s="59"/>
      <c r="D35" s="59"/>
      <c r="E35" s="59"/>
      <c r="F35" s="66" t="s">
        <v>323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43">
        <v>131</v>
      </c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3">
        <v>0</v>
      </c>
      <c r="BE35" s="44"/>
      <c r="BF35" s="44"/>
      <c r="BG35" s="44"/>
      <c r="BH35" s="44"/>
      <c r="BI35" s="44"/>
      <c r="BJ35" s="44"/>
      <c r="BK35" s="44"/>
      <c r="BL35" s="44"/>
      <c r="BM35" s="45"/>
      <c r="BN35" s="43">
        <v>0</v>
      </c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4"/>
      <c r="CB35" s="44"/>
      <c r="CC35" s="45"/>
      <c r="CD35" s="43">
        <v>220</v>
      </c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59">
        <v>520</v>
      </c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98">
        <f>CD35*CQ35*9+1185</f>
        <v>1030785</v>
      </c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9"/>
      <c r="DN35" s="97">
        <v>0</v>
      </c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5"/>
      <c r="ED35" s="126">
        <f t="shared" ref="ED35:ED36" si="2">DB35-DN35</f>
        <v>1030785</v>
      </c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127" t="e">
        <f t="shared" ref="EV35:EV36" si="3">ED35/DN35*100</f>
        <v>#DIV/0!</v>
      </c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9"/>
      <c r="FL35" s="128" t="s">
        <v>335</v>
      </c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9"/>
    </row>
    <row r="36" spans="1:187" ht="48.75" customHeight="1" x14ac:dyDescent="0.2">
      <c r="A36" s="59">
        <v>4</v>
      </c>
      <c r="B36" s="59"/>
      <c r="C36" s="59"/>
      <c r="D36" s="59"/>
      <c r="E36" s="59"/>
      <c r="F36" s="66" t="s">
        <v>52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43">
        <v>131</v>
      </c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3">
        <v>0</v>
      </c>
      <c r="BE36" s="44"/>
      <c r="BF36" s="44"/>
      <c r="BG36" s="44"/>
      <c r="BH36" s="44"/>
      <c r="BI36" s="44"/>
      <c r="BJ36" s="44"/>
      <c r="BK36" s="44"/>
      <c r="BL36" s="44"/>
      <c r="BM36" s="45"/>
      <c r="BN36" s="43">
        <v>0</v>
      </c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4"/>
      <c r="CB36" s="44"/>
      <c r="CC36" s="45"/>
      <c r="CD36" s="43">
        <v>220</v>
      </c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59">
        <v>250</v>
      </c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98">
        <f>(CD36*CQ36)*9</f>
        <v>495000</v>
      </c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9"/>
      <c r="DN36" s="97">
        <v>57151</v>
      </c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5"/>
      <c r="ED36" s="126">
        <f t="shared" si="2"/>
        <v>437849</v>
      </c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127">
        <f t="shared" si="3"/>
        <v>766.12657696278279</v>
      </c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9"/>
      <c r="FL36" s="128" t="s">
        <v>334</v>
      </c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9"/>
    </row>
    <row r="37" spans="1:187" ht="48.75" customHeight="1" x14ac:dyDescent="0.2">
      <c r="A37" s="59">
        <v>4</v>
      </c>
      <c r="B37" s="59"/>
      <c r="C37" s="59"/>
      <c r="D37" s="59"/>
      <c r="E37" s="59"/>
      <c r="F37" s="66" t="s">
        <v>324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43">
        <v>131</v>
      </c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3">
        <v>0</v>
      </c>
      <c r="BE37" s="44"/>
      <c r="BF37" s="44"/>
      <c r="BG37" s="44"/>
      <c r="BH37" s="44"/>
      <c r="BI37" s="44"/>
      <c r="BJ37" s="44"/>
      <c r="BK37" s="44"/>
      <c r="BL37" s="44"/>
      <c r="BM37" s="45"/>
      <c r="BN37" s="43">
        <v>0</v>
      </c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4"/>
      <c r="CB37" s="44"/>
      <c r="CC37" s="45"/>
      <c r="CD37" s="43">
        <v>250</v>
      </c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59">
        <v>250</v>
      </c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98">
        <f>(CD37*CQ37)*9</f>
        <v>562500</v>
      </c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9"/>
      <c r="DN37" s="97">
        <v>0</v>
      </c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5"/>
      <c r="ED37" s="126">
        <f t="shared" si="0"/>
        <v>562500</v>
      </c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127" t="e">
        <f t="shared" si="1"/>
        <v>#DIV/0!</v>
      </c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9"/>
      <c r="FL37" s="128" t="s">
        <v>335</v>
      </c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9"/>
    </row>
    <row r="38" spans="1:187" ht="13.7" hidden="1" customHeight="1" x14ac:dyDescent="0.2">
      <c r="A38" s="59">
        <v>5</v>
      </c>
      <c r="B38" s="59"/>
      <c r="C38" s="59"/>
      <c r="D38" s="59"/>
      <c r="E38" s="59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43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3"/>
      <c r="BE38" s="44"/>
      <c r="BF38" s="44"/>
      <c r="BG38" s="44"/>
      <c r="BH38" s="44"/>
      <c r="BI38" s="44"/>
      <c r="BJ38" s="44"/>
      <c r="BK38" s="44"/>
      <c r="BL38" s="44"/>
      <c r="BM38" s="45"/>
      <c r="BN38" s="43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4"/>
      <c r="CB38" s="44"/>
      <c r="CC38" s="45"/>
      <c r="CD38" s="43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3"/>
      <c r="DN38" s="97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5"/>
      <c r="ED38" s="126">
        <f t="shared" si="0"/>
        <v>0</v>
      </c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127" t="e">
        <f t="shared" si="1"/>
        <v>#DIV/0!</v>
      </c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9"/>
      <c r="FL38" s="130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2"/>
    </row>
    <row r="39" spans="1:187" ht="12.75" hidden="1" customHeight="1" x14ac:dyDescent="0.2">
      <c r="A39" s="59">
        <v>6</v>
      </c>
      <c r="B39" s="59"/>
      <c r="C39" s="59"/>
      <c r="D39" s="59"/>
      <c r="E39" s="59"/>
      <c r="F39" s="66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43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3"/>
      <c r="BE39" s="44"/>
      <c r="BF39" s="44"/>
      <c r="BG39" s="44"/>
      <c r="BH39" s="44"/>
      <c r="BI39" s="44"/>
      <c r="BJ39" s="44"/>
      <c r="BK39" s="44"/>
      <c r="BL39" s="44"/>
      <c r="BM39" s="45"/>
      <c r="BN39" s="43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4"/>
      <c r="CB39" s="44"/>
      <c r="CC39" s="45"/>
      <c r="CD39" s="43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3"/>
      <c r="DN39" s="97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5"/>
      <c r="ED39" s="126">
        <f t="shared" si="0"/>
        <v>0</v>
      </c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127" t="e">
        <f t="shared" si="1"/>
        <v>#DIV/0!</v>
      </c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9"/>
      <c r="FL39" s="133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5"/>
    </row>
    <row r="40" spans="1:187" ht="12.75" hidden="1" customHeight="1" x14ac:dyDescent="0.2">
      <c r="A40" s="59">
        <v>7</v>
      </c>
      <c r="B40" s="59"/>
      <c r="C40" s="59"/>
      <c r="D40" s="59"/>
      <c r="E40" s="59"/>
      <c r="F40" s="66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43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3"/>
      <c r="BE40" s="44"/>
      <c r="BF40" s="44"/>
      <c r="BG40" s="44"/>
      <c r="BH40" s="44"/>
      <c r="BI40" s="44"/>
      <c r="BJ40" s="44"/>
      <c r="BK40" s="44"/>
      <c r="BL40" s="44"/>
      <c r="BM40" s="45"/>
      <c r="BN40" s="43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4"/>
      <c r="CB40" s="44"/>
      <c r="CC40" s="45"/>
      <c r="CD40" s="43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3"/>
      <c r="DN40" s="97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5"/>
      <c r="ED40" s="126">
        <f t="shared" si="0"/>
        <v>0</v>
      </c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127" t="e">
        <f t="shared" si="1"/>
        <v>#DIV/0!</v>
      </c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9"/>
      <c r="FL40" s="136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8"/>
    </row>
    <row r="41" spans="1:187" ht="17.25" hidden="1" customHeight="1" x14ac:dyDescent="0.2">
      <c r="A41" s="59">
        <v>8</v>
      </c>
      <c r="B41" s="59"/>
      <c r="C41" s="59"/>
      <c r="D41" s="59"/>
      <c r="E41" s="59"/>
      <c r="F41" s="66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43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3"/>
      <c r="BE41" s="44"/>
      <c r="BF41" s="44"/>
      <c r="BG41" s="44"/>
      <c r="BH41" s="44"/>
      <c r="BI41" s="44"/>
      <c r="BJ41" s="44"/>
      <c r="BK41" s="44"/>
      <c r="BL41" s="44"/>
      <c r="BM41" s="45"/>
      <c r="BN41" s="43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4"/>
      <c r="CB41" s="44"/>
      <c r="CC41" s="45"/>
      <c r="CD41" s="43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3"/>
      <c r="DN41" s="97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5"/>
      <c r="ED41" s="126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127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9"/>
      <c r="FL41" s="130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2"/>
    </row>
    <row r="42" spans="1:187" ht="47.25" customHeight="1" x14ac:dyDescent="0.2">
      <c r="A42" s="43">
        <v>10</v>
      </c>
      <c r="B42" s="41"/>
      <c r="C42" s="41"/>
      <c r="D42" s="41"/>
      <c r="E42" s="42"/>
      <c r="F42" s="66" t="s">
        <v>53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8"/>
      <c r="AR42" s="43">
        <v>131</v>
      </c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2"/>
      <c r="BD42" s="43">
        <v>0</v>
      </c>
      <c r="BE42" s="41"/>
      <c r="BF42" s="41"/>
      <c r="BG42" s="41"/>
      <c r="BH42" s="41"/>
      <c r="BI42" s="41"/>
      <c r="BJ42" s="41"/>
      <c r="BK42" s="41"/>
      <c r="BL42" s="41"/>
      <c r="BM42" s="42"/>
      <c r="BN42" s="43">
        <v>0</v>
      </c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2"/>
      <c r="CD42" s="43">
        <v>114</v>
      </c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3">
        <v>506</v>
      </c>
      <c r="CR42" s="41"/>
      <c r="CS42" s="41"/>
      <c r="CT42" s="41"/>
      <c r="CU42" s="41"/>
      <c r="CV42" s="41"/>
      <c r="CW42" s="41"/>
      <c r="CX42" s="41"/>
      <c r="CY42" s="41"/>
      <c r="CZ42" s="41"/>
      <c r="DA42" s="42"/>
      <c r="DB42" s="126">
        <f>CD42*CQ42*247</f>
        <v>14247948</v>
      </c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3"/>
      <c r="DN42" s="97">
        <v>9123192</v>
      </c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9"/>
      <c r="ED42" s="126">
        <f>DB42-DN42</f>
        <v>5124756</v>
      </c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3"/>
      <c r="EV42" s="127">
        <f>ED42/DN42*100</f>
        <v>56.172839506172842</v>
      </c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9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9"/>
    </row>
    <row r="43" spans="1:187" ht="12.75" customHeight="1" x14ac:dyDescent="0.2">
      <c r="A43" s="43">
        <v>10</v>
      </c>
      <c r="B43" s="41"/>
      <c r="C43" s="41"/>
      <c r="D43" s="41"/>
      <c r="E43" s="42"/>
      <c r="F43" s="66" t="s">
        <v>53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8"/>
      <c r="AR43" s="43">
        <v>131</v>
      </c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2"/>
      <c r="BD43" s="43">
        <v>0</v>
      </c>
      <c r="BE43" s="41"/>
      <c r="BF43" s="41"/>
      <c r="BG43" s="41"/>
      <c r="BH43" s="41"/>
      <c r="BI43" s="41"/>
      <c r="BJ43" s="41"/>
      <c r="BK43" s="41"/>
      <c r="BL43" s="41"/>
      <c r="BM43" s="42"/>
      <c r="BN43" s="43">
        <v>0</v>
      </c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2"/>
      <c r="CD43" s="43">
        <v>114</v>
      </c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3">
        <v>11</v>
      </c>
      <c r="CR43" s="41"/>
      <c r="CS43" s="41"/>
      <c r="CT43" s="41"/>
      <c r="CU43" s="41"/>
      <c r="CV43" s="41"/>
      <c r="CW43" s="41"/>
      <c r="CX43" s="41"/>
      <c r="CY43" s="41"/>
      <c r="CZ43" s="41"/>
      <c r="DA43" s="42"/>
      <c r="DB43" s="126">
        <f>CD43*CQ43*12-178</f>
        <v>14870</v>
      </c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3"/>
      <c r="DN43" s="97">
        <v>90154.97</v>
      </c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9"/>
      <c r="ED43" s="126">
        <f>DB43-DN43</f>
        <v>-75284.97</v>
      </c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3"/>
      <c r="EV43" s="127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9"/>
      <c r="FL43" s="127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9"/>
    </row>
    <row r="44" spans="1:187" ht="21" customHeight="1" x14ac:dyDescent="0.2">
      <c r="A44" s="59">
        <v>11</v>
      </c>
      <c r="B44" s="59"/>
      <c r="C44" s="59"/>
      <c r="D44" s="59"/>
      <c r="E44" s="59"/>
      <c r="F44" s="66" t="s">
        <v>54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43">
        <v>134</v>
      </c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3">
        <v>0</v>
      </c>
      <c r="BE44" s="44"/>
      <c r="BF44" s="44"/>
      <c r="BG44" s="44"/>
      <c r="BH44" s="44"/>
      <c r="BI44" s="44"/>
      <c r="BJ44" s="44"/>
      <c r="BK44" s="44"/>
      <c r="BL44" s="44"/>
      <c r="BM44" s="45"/>
      <c r="BN44" s="43">
        <v>0</v>
      </c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4"/>
      <c r="CB44" s="44"/>
      <c r="CC44" s="45"/>
      <c r="CD44" s="43">
        <v>833.3</v>
      </c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59">
        <v>77</v>
      </c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122">
        <f>CD44*CQ44*12+30.8</f>
        <v>770000</v>
      </c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3"/>
      <c r="DN44" s="97">
        <v>788759.41</v>
      </c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5"/>
      <c r="ED44" s="126">
        <f>DB44-DN44</f>
        <v>-18759.410000000033</v>
      </c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127">
        <f>ED44/DN44*100</f>
        <v>-2.3783437334839572</v>
      </c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9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9"/>
    </row>
    <row r="45" spans="1:187" ht="21" hidden="1" customHeight="1" x14ac:dyDescent="0.2">
      <c r="A45" s="59">
        <v>11</v>
      </c>
      <c r="B45" s="59"/>
      <c r="C45" s="59"/>
      <c r="D45" s="59"/>
      <c r="E45" s="59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43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3"/>
      <c r="BE45" s="44"/>
      <c r="BF45" s="44"/>
      <c r="BG45" s="44"/>
      <c r="BH45" s="44"/>
      <c r="BI45" s="44"/>
      <c r="BJ45" s="44"/>
      <c r="BK45" s="44"/>
      <c r="BL45" s="44"/>
      <c r="BM45" s="45"/>
      <c r="BN45" s="43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4"/>
      <c r="CB45" s="44"/>
      <c r="CC45" s="45"/>
      <c r="CD45" s="43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3"/>
      <c r="DN45" s="97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5"/>
      <c r="ED45" s="126">
        <f>DB45-DN45</f>
        <v>0</v>
      </c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127" t="e">
        <f>ED45/DN45*100</f>
        <v>#DIV/0!</v>
      </c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9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9"/>
    </row>
    <row r="46" spans="1:187" ht="12.75" customHeight="1" x14ac:dyDescent="0.2">
      <c r="A46" s="43" t="s">
        <v>36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1"/>
      <c r="AR46" s="43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3"/>
      <c r="BE46" s="44"/>
      <c r="BF46" s="44"/>
      <c r="BG46" s="44"/>
      <c r="BH46" s="44"/>
      <c r="BI46" s="44"/>
      <c r="BJ46" s="44"/>
      <c r="BK46" s="44"/>
      <c r="BL46" s="44"/>
      <c r="BM46" s="45"/>
      <c r="BN46" s="43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4"/>
      <c r="CB46" s="44"/>
      <c r="CC46" s="45"/>
      <c r="CD46" s="43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107">
        <f>SUM(DB31:DM45)</f>
        <v>20356273</v>
      </c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9"/>
      <c r="DN46" s="110">
        <f>SUM(DN31:EC45)</f>
        <v>13053014.380000001</v>
      </c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2"/>
      <c r="ED46" s="113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5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7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7"/>
    </row>
    <row r="47" spans="1:187" ht="15.75" customHeight="1" x14ac:dyDescent="0.2">
      <c r="A47" s="118" t="s">
        <v>55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</row>
    <row r="48" spans="1:187" ht="12.75" x14ac:dyDescent="0.2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</row>
    <row r="49" spans="1:187" ht="14.25" customHeight="1" x14ac:dyDescent="0.2">
      <c r="A49" s="85" t="s">
        <v>56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</row>
    <row r="50" spans="1:187" ht="6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</row>
    <row r="51" spans="1:187" ht="21" customHeight="1" x14ac:dyDescent="0.2">
      <c r="A51" s="59" t="s">
        <v>22</v>
      </c>
      <c r="B51" s="59"/>
      <c r="C51" s="59"/>
      <c r="D51" s="59"/>
      <c r="E51" s="59"/>
      <c r="F51" s="59" t="s">
        <v>0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43" t="s">
        <v>24</v>
      </c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5"/>
      <c r="ES51" s="43" t="s">
        <v>41</v>
      </c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2"/>
    </row>
    <row r="52" spans="1:187" ht="12.75" x14ac:dyDescent="0.2">
      <c r="A52" s="59">
        <v>1</v>
      </c>
      <c r="B52" s="59"/>
      <c r="C52" s="59"/>
      <c r="D52" s="59"/>
      <c r="E52" s="59"/>
      <c r="F52" s="59" t="s">
        <v>307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43">
        <v>141</v>
      </c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5"/>
      <c r="ES52" s="103">
        <v>0</v>
      </c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5"/>
    </row>
    <row r="53" spans="1:187" ht="12.75" x14ac:dyDescent="0.2">
      <c r="A53" s="59">
        <v>2</v>
      </c>
      <c r="B53" s="59"/>
      <c r="C53" s="59"/>
      <c r="D53" s="59"/>
      <c r="E53" s="59"/>
      <c r="F53" s="59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43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5"/>
      <c r="ES53" s="103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5"/>
    </row>
    <row r="54" spans="1:187" ht="11.25" customHeight="1" x14ac:dyDescent="0.2">
      <c r="A54" s="66" t="s">
        <v>36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8"/>
      <c r="ES54" s="103">
        <v>0</v>
      </c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5"/>
    </row>
    <row r="55" spans="1:187" ht="13.7" customHeight="1" x14ac:dyDescent="0.2">
      <c r="A55" s="56" t="s">
        <v>57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</row>
    <row r="56" spans="1:18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</row>
    <row r="57" spans="1:187" ht="11.25" customHeight="1" x14ac:dyDescent="0.2">
      <c r="A57" s="106" t="s">
        <v>58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</row>
    <row r="58" spans="1:187" ht="11.25" customHeight="1" x14ac:dyDescent="0.2">
      <c r="A58" s="96" t="s">
        <v>59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</row>
    <row r="59" spans="1:187" ht="5.2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</row>
    <row r="60" spans="1:187" ht="23.25" customHeight="1" x14ac:dyDescent="0.2">
      <c r="A60" s="49" t="s">
        <v>22</v>
      </c>
      <c r="B60" s="49"/>
      <c r="C60" s="49"/>
      <c r="D60" s="49"/>
      <c r="E60" s="49"/>
      <c r="F60" s="50" t="s">
        <v>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2"/>
      <c r="ES60" s="50" t="s">
        <v>41</v>
      </c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2"/>
    </row>
    <row r="61" spans="1:187" x14ac:dyDescent="0.2">
      <c r="A61" s="49">
        <v>1</v>
      </c>
      <c r="B61" s="49"/>
      <c r="C61" s="49"/>
      <c r="D61" s="49"/>
      <c r="E61" s="49"/>
      <c r="F61" s="53" t="s">
        <v>60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5"/>
      <c r="ES61" s="100">
        <v>7656184</v>
      </c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2"/>
    </row>
    <row r="62" spans="1:187" x14ac:dyDescent="0.2">
      <c r="A62" s="49">
        <v>2</v>
      </c>
      <c r="B62" s="49"/>
      <c r="C62" s="49"/>
      <c r="D62" s="49"/>
      <c r="E62" s="49"/>
      <c r="F62" s="5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2"/>
      <c r="ES62" s="100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2"/>
    </row>
    <row r="63" spans="1:187" ht="11.25" customHeight="1" x14ac:dyDescent="0.2">
      <c r="A63" s="53" t="s">
        <v>36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5"/>
      <c r="ES63" s="97">
        <f>SUM(ES61:GE62)</f>
        <v>7656184</v>
      </c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9"/>
    </row>
    <row r="64" spans="1:187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</row>
    <row r="65" spans="1:187" ht="11.25" customHeight="1" x14ac:dyDescent="0.2">
      <c r="A65" s="96" t="s">
        <v>61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</row>
    <row r="66" spans="1:187" ht="7.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</row>
    <row r="67" spans="1:187" ht="26.25" customHeight="1" x14ac:dyDescent="0.2">
      <c r="A67" s="49" t="s">
        <v>22</v>
      </c>
      <c r="B67" s="49"/>
      <c r="C67" s="49"/>
      <c r="D67" s="49"/>
      <c r="E67" s="49"/>
      <c r="F67" s="50" t="s">
        <v>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2"/>
      <c r="ES67" s="50" t="s">
        <v>41</v>
      </c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2"/>
    </row>
    <row r="68" spans="1:187" x14ac:dyDescent="0.2">
      <c r="A68" s="49">
        <v>1</v>
      </c>
      <c r="B68" s="49"/>
      <c r="C68" s="49"/>
      <c r="D68" s="49"/>
      <c r="E68" s="49"/>
      <c r="F68" s="5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2"/>
      <c r="ES68" s="50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2"/>
    </row>
    <row r="69" spans="1:187" x14ac:dyDescent="0.2">
      <c r="A69" s="49">
        <v>2</v>
      </c>
      <c r="B69" s="49"/>
      <c r="C69" s="49"/>
      <c r="D69" s="49"/>
      <c r="E69" s="49"/>
      <c r="F69" s="5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2"/>
      <c r="ES69" s="50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2"/>
    </row>
    <row r="70" spans="1:187" ht="11.25" customHeight="1" x14ac:dyDescent="0.2">
      <c r="A70" s="53" t="s">
        <v>36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5"/>
      <c r="ES70" s="50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2"/>
    </row>
    <row r="71" spans="1:187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</row>
    <row r="72" spans="1:187" ht="11.25" customHeight="1" x14ac:dyDescent="0.2">
      <c r="A72" s="96" t="s">
        <v>62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</row>
    <row r="73" spans="1:187" ht="4.7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</row>
    <row r="74" spans="1:187" ht="21" customHeight="1" x14ac:dyDescent="0.2">
      <c r="A74" s="49" t="s">
        <v>22</v>
      </c>
      <c r="B74" s="49"/>
      <c r="C74" s="49"/>
      <c r="D74" s="49"/>
      <c r="E74" s="49"/>
      <c r="F74" s="50" t="s">
        <v>0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2"/>
      <c r="ES74" s="50" t="s">
        <v>41</v>
      </c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2"/>
    </row>
    <row r="75" spans="1:187" x14ac:dyDescent="0.2">
      <c r="A75" s="49">
        <v>1</v>
      </c>
      <c r="B75" s="49"/>
      <c r="C75" s="49"/>
      <c r="D75" s="49"/>
      <c r="E75" s="49"/>
      <c r="F75" s="50" t="s">
        <v>63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2"/>
      <c r="ES75" s="93">
        <v>110000</v>
      </c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5"/>
    </row>
    <row r="76" spans="1:187" x14ac:dyDescent="0.2">
      <c r="A76" s="49">
        <v>2</v>
      </c>
      <c r="B76" s="49"/>
      <c r="C76" s="49"/>
      <c r="D76" s="49"/>
      <c r="E76" s="49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2"/>
      <c r="ES76" s="93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5"/>
    </row>
    <row r="77" spans="1:187" ht="11.25" customHeight="1" x14ac:dyDescent="0.2">
      <c r="A77" s="53" t="s">
        <v>36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5"/>
      <c r="ES77" s="93">
        <v>110000</v>
      </c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5"/>
    </row>
    <row r="78" spans="1:187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</row>
    <row r="79" spans="1:187" ht="11.25" customHeight="1" x14ac:dyDescent="0.2">
      <c r="A79" s="96" t="s">
        <v>64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96"/>
      <c r="GB79" s="96"/>
      <c r="GC79" s="96"/>
      <c r="GD79" s="96"/>
      <c r="GE79" s="96"/>
    </row>
    <row r="80" spans="1:187" ht="6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</row>
    <row r="81" spans="1:187" ht="22.7" customHeight="1" x14ac:dyDescent="0.2">
      <c r="A81" s="49" t="s">
        <v>22</v>
      </c>
      <c r="B81" s="49"/>
      <c r="C81" s="49"/>
      <c r="D81" s="49"/>
      <c r="E81" s="49"/>
      <c r="F81" s="50" t="s">
        <v>0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2"/>
      <c r="ES81" s="50" t="s">
        <v>41</v>
      </c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2"/>
    </row>
    <row r="82" spans="1:187" x14ac:dyDescent="0.2">
      <c r="A82" s="49">
        <v>1</v>
      </c>
      <c r="B82" s="49"/>
      <c r="C82" s="49"/>
      <c r="D82" s="49"/>
      <c r="E82" s="49"/>
      <c r="F82" s="50" t="s">
        <v>60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2"/>
      <c r="ES82" s="90">
        <v>1378816</v>
      </c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2"/>
    </row>
    <row r="83" spans="1:187" x14ac:dyDescent="0.2">
      <c r="A83" s="49">
        <v>2</v>
      </c>
      <c r="B83" s="49"/>
      <c r="C83" s="49"/>
      <c r="D83" s="49"/>
      <c r="E83" s="49"/>
      <c r="F83" s="5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2"/>
      <c r="ES83" s="50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2"/>
    </row>
    <row r="84" spans="1:187" ht="11.25" customHeight="1" x14ac:dyDescent="0.2">
      <c r="A84" s="53" t="s">
        <v>36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5"/>
      <c r="ES84" s="86">
        <v>1378816</v>
      </c>
      <c r="ET84" s="87"/>
      <c r="EU84" s="87"/>
      <c r="EV84" s="87"/>
      <c r="EW84" s="87"/>
      <c r="EX84" s="87"/>
      <c r="EY84" s="87"/>
      <c r="EZ84" s="87"/>
      <c r="FA84" s="87"/>
      <c r="FB84" s="87"/>
      <c r="FC84" s="87"/>
      <c r="FD84" s="87"/>
      <c r="FE84" s="87"/>
      <c r="FF84" s="87"/>
      <c r="FG84" s="87"/>
      <c r="FH84" s="87"/>
      <c r="FI84" s="87"/>
      <c r="FJ84" s="87"/>
      <c r="FK84" s="87"/>
      <c r="FL84" s="87"/>
      <c r="FM84" s="87"/>
      <c r="FN84" s="87"/>
      <c r="FO84" s="87"/>
      <c r="FP84" s="87"/>
      <c r="FQ84" s="87"/>
      <c r="FR84" s="87"/>
      <c r="FS84" s="87"/>
      <c r="FT84" s="87"/>
      <c r="FU84" s="87"/>
      <c r="FV84" s="87"/>
      <c r="FW84" s="87"/>
      <c r="FX84" s="87"/>
      <c r="FY84" s="87"/>
      <c r="FZ84" s="87"/>
      <c r="GA84" s="87"/>
      <c r="GB84" s="87"/>
      <c r="GC84" s="87"/>
      <c r="GD84" s="87"/>
      <c r="GE84" s="88"/>
    </row>
    <row r="85" spans="1:187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</row>
    <row r="86" spans="1:187" x14ac:dyDescent="0.2">
      <c r="A86" s="89" t="s">
        <v>65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</row>
    <row r="87" spans="1:187" ht="6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</row>
    <row r="88" spans="1:187" ht="21" customHeight="1" x14ac:dyDescent="0.2">
      <c r="A88" s="59" t="s">
        <v>22</v>
      </c>
      <c r="B88" s="59"/>
      <c r="C88" s="59"/>
      <c r="D88" s="59"/>
      <c r="E88" s="59"/>
      <c r="F88" s="59" t="s">
        <v>0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43" t="s">
        <v>24</v>
      </c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5"/>
      <c r="ES88" s="43" t="s">
        <v>41</v>
      </c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2"/>
    </row>
    <row r="89" spans="1:187" ht="12.75" x14ac:dyDescent="0.2">
      <c r="A89" s="59">
        <v>1</v>
      </c>
      <c r="B89" s="59"/>
      <c r="C89" s="59"/>
      <c r="D89" s="59"/>
      <c r="E89" s="59"/>
      <c r="F89" s="59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43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5"/>
      <c r="ES89" s="43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2"/>
    </row>
    <row r="90" spans="1:187" ht="12.75" x14ac:dyDescent="0.2">
      <c r="A90" s="59">
        <v>2</v>
      </c>
      <c r="B90" s="59"/>
      <c r="C90" s="59"/>
      <c r="D90" s="59"/>
      <c r="E90" s="59"/>
      <c r="F90" s="59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43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5"/>
      <c r="ES90" s="43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2"/>
    </row>
    <row r="91" spans="1:187" ht="11.25" customHeight="1" x14ac:dyDescent="0.2">
      <c r="A91" s="43" t="s">
        <v>36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2"/>
      <c r="ES91" s="43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2"/>
    </row>
    <row r="92" spans="1:187" ht="16.5" customHeight="1" x14ac:dyDescent="0.2">
      <c r="A92" s="56" t="s">
        <v>66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</row>
    <row r="94" spans="1:187" ht="12" hidden="1" x14ac:dyDescent="0.2">
      <c r="A94" s="85" t="s">
        <v>67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</row>
    <row r="95" spans="1:187" ht="6.75" hidden="1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</row>
    <row r="96" spans="1:187" ht="32.25" hidden="1" customHeight="1" x14ac:dyDescent="0.2">
      <c r="A96" s="59" t="s">
        <v>22</v>
      </c>
      <c r="B96" s="59"/>
      <c r="C96" s="59"/>
      <c r="D96" s="59"/>
      <c r="E96" s="59"/>
      <c r="F96" s="59" t="s">
        <v>0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43" t="s">
        <v>24</v>
      </c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5"/>
      <c r="ES96" s="43" t="s">
        <v>41</v>
      </c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2"/>
    </row>
    <row r="97" spans="1:195" ht="14.25" hidden="1" customHeight="1" x14ac:dyDescent="0.2">
      <c r="A97" s="59">
        <v>1</v>
      </c>
      <c r="B97" s="59"/>
      <c r="C97" s="59"/>
      <c r="D97" s="59"/>
      <c r="E97" s="59"/>
      <c r="F97" s="59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43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5"/>
      <c r="ES97" s="43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2"/>
    </row>
    <row r="98" spans="1:195" ht="12.75" hidden="1" x14ac:dyDescent="0.2">
      <c r="A98" s="59">
        <v>2</v>
      </c>
      <c r="B98" s="59"/>
      <c r="C98" s="59"/>
      <c r="D98" s="59"/>
      <c r="E98" s="59"/>
      <c r="F98" s="59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43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5"/>
      <c r="ES98" s="43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2"/>
    </row>
    <row r="99" spans="1:195" ht="11.25" hidden="1" customHeight="1" x14ac:dyDescent="0.2">
      <c r="A99" s="66" t="s">
        <v>36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8"/>
      <c r="ES99" s="43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2"/>
    </row>
    <row r="100" spans="1:195" ht="17.25" hidden="1" customHeight="1" x14ac:dyDescent="0.2">
      <c r="A100" s="56" t="s">
        <v>68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</row>
    <row r="101" spans="1:195" hidden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</row>
    <row r="102" spans="1:195" ht="12" hidden="1" x14ac:dyDescent="0.2">
      <c r="A102" s="58" t="s">
        <v>69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8"/>
      <c r="GG102" s="8"/>
      <c r="GH102" s="8"/>
      <c r="GI102" s="8"/>
      <c r="GJ102" s="8"/>
      <c r="GK102" s="8"/>
      <c r="GL102" s="8"/>
      <c r="GM102" s="8"/>
    </row>
    <row r="103" spans="1:195" ht="6.75" hidden="1" customHeight="1" x14ac:dyDescent="0.2">
      <c r="GF103" s="8"/>
      <c r="GG103" s="8"/>
      <c r="GH103" s="8"/>
      <c r="GI103" s="8"/>
      <c r="GJ103" s="8"/>
      <c r="GK103" s="8"/>
      <c r="GL103" s="8"/>
      <c r="GM103" s="8"/>
    </row>
    <row r="104" spans="1:195" ht="27.95" hidden="1" customHeight="1" x14ac:dyDescent="0.2">
      <c r="A104" s="69" t="s">
        <v>22</v>
      </c>
      <c r="B104" s="70"/>
      <c r="C104" s="70"/>
      <c r="D104" s="70"/>
      <c r="E104" s="71"/>
      <c r="F104" s="69" t="s">
        <v>0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1"/>
      <c r="AR104" s="75" t="s">
        <v>24</v>
      </c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7"/>
      <c r="BD104" s="75" t="s">
        <v>25</v>
      </c>
      <c r="BE104" s="76"/>
      <c r="BF104" s="76"/>
      <c r="BG104" s="76"/>
      <c r="BH104" s="76"/>
      <c r="BI104" s="76"/>
      <c r="BJ104" s="76"/>
      <c r="BK104" s="76"/>
      <c r="BL104" s="76"/>
      <c r="BM104" s="77"/>
      <c r="BN104" s="75" t="s">
        <v>26</v>
      </c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7"/>
      <c r="CD104" s="75" t="s">
        <v>70</v>
      </c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5" t="s">
        <v>71</v>
      </c>
      <c r="CR104" s="81"/>
      <c r="CS104" s="81"/>
      <c r="CT104" s="81"/>
      <c r="CU104" s="81"/>
      <c r="CV104" s="81"/>
      <c r="CW104" s="81"/>
      <c r="CX104" s="81"/>
      <c r="CY104" s="76"/>
      <c r="CZ104" s="76"/>
      <c r="DA104" s="76"/>
      <c r="DB104" s="59" t="s">
        <v>29</v>
      </c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75" t="s">
        <v>30</v>
      </c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7"/>
      <c r="ED104" s="62" t="s">
        <v>31</v>
      </c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5"/>
      <c r="GF104" s="8"/>
      <c r="GG104" s="8"/>
      <c r="GH104" s="8"/>
      <c r="GI104" s="8"/>
      <c r="GJ104" s="8"/>
      <c r="GK104" s="8"/>
      <c r="GL104" s="8"/>
      <c r="GM104" s="8"/>
    </row>
    <row r="105" spans="1:195" ht="50.25" hidden="1" customHeight="1" x14ac:dyDescent="0.2">
      <c r="A105" s="72"/>
      <c r="B105" s="73"/>
      <c r="C105" s="73"/>
      <c r="D105" s="73"/>
      <c r="E105" s="74"/>
      <c r="F105" s="72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4"/>
      <c r="AR105" s="78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80"/>
      <c r="BD105" s="78"/>
      <c r="BE105" s="79"/>
      <c r="BF105" s="79"/>
      <c r="BG105" s="79"/>
      <c r="BH105" s="79"/>
      <c r="BI105" s="79"/>
      <c r="BJ105" s="79"/>
      <c r="BK105" s="79"/>
      <c r="BL105" s="79"/>
      <c r="BM105" s="80"/>
      <c r="BN105" s="78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80"/>
      <c r="CD105" s="78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82"/>
      <c r="CR105" s="83"/>
      <c r="CS105" s="83"/>
      <c r="CT105" s="83"/>
      <c r="CU105" s="83"/>
      <c r="CV105" s="83"/>
      <c r="CW105" s="83"/>
      <c r="CX105" s="83"/>
      <c r="CY105" s="79"/>
      <c r="CZ105" s="79"/>
      <c r="DA105" s="79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78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80"/>
      <c r="ED105" s="43" t="s">
        <v>47</v>
      </c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3" t="s">
        <v>48</v>
      </c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2"/>
      <c r="FL105" s="41" t="s">
        <v>33</v>
      </c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2"/>
      <c r="GF105" s="8"/>
      <c r="GG105" s="8"/>
      <c r="GH105" s="8"/>
      <c r="GI105" s="8"/>
      <c r="GJ105" s="8"/>
      <c r="GK105" s="8"/>
      <c r="GL105" s="8"/>
      <c r="GM105" s="8"/>
    </row>
    <row r="106" spans="1:195" hidden="1" x14ac:dyDescent="0.2">
      <c r="A106" s="59">
        <v>1</v>
      </c>
      <c r="B106" s="59"/>
      <c r="C106" s="59"/>
      <c r="D106" s="59"/>
      <c r="E106" s="59"/>
      <c r="F106" s="43">
        <v>2</v>
      </c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3">
        <v>3</v>
      </c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3">
        <v>4</v>
      </c>
      <c r="BE106" s="41"/>
      <c r="BF106" s="41"/>
      <c r="BG106" s="41"/>
      <c r="BH106" s="41"/>
      <c r="BI106" s="41"/>
      <c r="BJ106" s="41"/>
      <c r="BK106" s="41"/>
      <c r="BL106" s="41"/>
      <c r="BM106" s="42"/>
      <c r="BN106" s="43">
        <v>5</v>
      </c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2"/>
      <c r="CD106" s="43">
        <v>6</v>
      </c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59">
        <v>7</v>
      </c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41">
        <v>8</v>
      </c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2"/>
      <c r="DN106" s="43">
        <v>9</v>
      </c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2"/>
      <c r="ED106" s="43">
        <v>10</v>
      </c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3">
        <v>11</v>
      </c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2"/>
      <c r="FL106" s="41">
        <v>12</v>
      </c>
      <c r="FM106" s="41"/>
      <c r="FN106" s="41"/>
      <c r="FO106" s="41"/>
      <c r="FP106" s="41"/>
      <c r="FQ106" s="41"/>
      <c r="FR106" s="41"/>
      <c r="FS106" s="41"/>
      <c r="FT106" s="41"/>
      <c r="FU106" s="41"/>
      <c r="FV106" s="41"/>
      <c r="FW106" s="41"/>
      <c r="FX106" s="41"/>
      <c r="FY106" s="41"/>
      <c r="FZ106" s="41"/>
      <c r="GA106" s="41"/>
      <c r="GB106" s="41"/>
      <c r="GC106" s="41"/>
      <c r="GD106" s="41"/>
      <c r="GE106" s="42"/>
      <c r="GF106" s="8"/>
      <c r="GG106" s="8"/>
      <c r="GH106" s="8"/>
      <c r="GI106" s="8"/>
      <c r="GJ106" s="8"/>
      <c r="GK106" s="8"/>
      <c r="GL106" s="8"/>
      <c r="GM106" s="8"/>
    </row>
    <row r="107" spans="1:195" ht="12.75" hidden="1" x14ac:dyDescent="0.2">
      <c r="A107" s="59">
        <v>1</v>
      </c>
      <c r="B107" s="59"/>
      <c r="C107" s="59"/>
      <c r="D107" s="59"/>
      <c r="E107" s="59"/>
      <c r="F107" s="43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3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3"/>
      <c r="BE107" s="44"/>
      <c r="BF107" s="44"/>
      <c r="BG107" s="44"/>
      <c r="BH107" s="44"/>
      <c r="BI107" s="44"/>
      <c r="BJ107" s="44"/>
      <c r="BK107" s="44"/>
      <c r="BL107" s="44"/>
      <c r="BM107" s="45"/>
      <c r="BN107" s="43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4"/>
      <c r="CB107" s="44"/>
      <c r="CC107" s="45"/>
      <c r="CD107" s="43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2"/>
      <c r="DN107" s="43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5"/>
      <c r="ED107" s="43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6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5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5"/>
      <c r="GF107" s="8"/>
      <c r="GG107" s="8"/>
      <c r="GH107" s="8"/>
      <c r="GI107" s="8"/>
      <c r="GJ107" s="8"/>
      <c r="GK107" s="8"/>
      <c r="GL107" s="8"/>
      <c r="GM107" s="8"/>
    </row>
    <row r="108" spans="1:195" ht="12.75" hidden="1" x14ac:dyDescent="0.2">
      <c r="A108" s="59">
        <v>2</v>
      </c>
      <c r="B108" s="59"/>
      <c r="C108" s="59"/>
      <c r="D108" s="59"/>
      <c r="E108" s="59"/>
      <c r="F108" s="43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3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3"/>
      <c r="BE108" s="44"/>
      <c r="BF108" s="44"/>
      <c r="BG108" s="44"/>
      <c r="BH108" s="44"/>
      <c r="BI108" s="44"/>
      <c r="BJ108" s="44"/>
      <c r="BK108" s="44"/>
      <c r="BL108" s="44"/>
      <c r="BM108" s="45"/>
      <c r="BN108" s="43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4"/>
      <c r="CB108" s="44"/>
      <c r="CC108" s="45"/>
      <c r="CD108" s="43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2"/>
      <c r="DN108" s="43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5"/>
      <c r="ED108" s="43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6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5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5"/>
      <c r="GF108" s="8"/>
      <c r="GG108" s="8"/>
      <c r="GH108" s="8"/>
      <c r="GI108" s="8"/>
      <c r="GJ108" s="8"/>
      <c r="GK108" s="8"/>
      <c r="GL108" s="8"/>
      <c r="GM108" s="8"/>
    </row>
    <row r="109" spans="1:195" ht="12.75" hidden="1" x14ac:dyDescent="0.2">
      <c r="A109" s="59">
        <v>3</v>
      </c>
      <c r="B109" s="59"/>
      <c r="C109" s="59"/>
      <c r="D109" s="59"/>
      <c r="E109" s="59"/>
      <c r="F109" s="43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3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3"/>
      <c r="BE109" s="44"/>
      <c r="BF109" s="44"/>
      <c r="BG109" s="44"/>
      <c r="BH109" s="44"/>
      <c r="BI109" s="44"/>
      <c r="BJ109" s="44"/>
      <c r="BK109" s="44"/>
      <c r="BL109" s="44"/>
      <c r="BM109" s="45"/>
      <c r="BN109" s="43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4"/>
      <c r="CB109" s="44"/>
      <c r="CC109" s="45"/>
      <c r="CD109" s="43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2"/>
      <c r="DN109" s="43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5"/>
      <c r="ED109" s="43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6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5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5"/>
      <c r="GF109" s="8"/>
      <c r="GG109" s="8"/>
      <c r="GH109" s="8"/>
      <c r="GI109" s="8"/>
      <c r="GJ109" s="8"/>
      <c r="GK109" s="8"/>
      <c r="GL109" s="8"/>
      <c r="GM109" s="8"/>
    </row>
    <row r="110" spans="1:195" ht="12.75" hidden="1" x14ac:dyDescent="0.2">
      <c r="A110" s="59"/>
      <c r="B110" s="59"/>
      <c r="C110" s="59"/>
      <c r="D110" s="59"/>
      <c r="E110" s="59"/>
      <c r="F110" s="60" t="s">
        <v>36</v>
      </c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43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3"/>
      <c r="BE110" s="44"/>
      <c r="BF110" s="44"/>
      <c r="BG110" s="44"/>
      <c r="BH110" s="44"/>
      <c r="BI110" s="44"/>
      <c r="BJ110" s="44"/>
      <c r="BK110" s="44"/>
      <c r="BL110" s="44"/>
      <c r="BM110" s="45"/>
      <c r="BN110" s="43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4"/>
      <c r="CB110" s="44"/>
      <c r="CC110" s="45"/>
      <c r="CD110" s="43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2"/>
      <c r="DN110" s="43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5"/>
      <c r="ED110" s="43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6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5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5"/>
      <c r="GF110" s="8"/>
      <c r="GG110" s="8"/>
      <c r="GH110" s="8"/>
      <c r="GI110" s="8"/>
      <c r="GJ110" s="8"/>
      <c r="GK110" s="8"/>
      <c r="GL110" s="8"/>
      <c r="GM110" s="8"/>
    </row>
    <row r="111" spans="1:195" ht="29.25" hidden="1" customHeight="1" x14ac:dyDescent="0.2">
      <c r="A111" s="56" t="s">
        <v>72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8"/>
      <c r="GG111" s="8"/>
      <c r="GH111" s="8"/>
      <c r="GI111" s="8"/>
      <c r="GJ111" s="8"/>
      <c r="GK111" s="8"/>
      <c r="GL111" s="8"/>
      <c r="GM111" s="8"/>
    </row>
    <row r="112" spans="1:195" hidden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</row>
    <row r="113" spans="1:195" ht="12" hidden="1" x14ac:dyDescent="0.2">
      <c r="A113" s="58" t="s">
        <v>73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8"/>
      <c r="GG113" s="8"/>
      <c r="GH113" s="8"/>
      <c r="GI113" s="8"/>
      <c r="GJ113" s="8"/>
      <c r="GK113" s="8"/>
      <c r="GL113" s="8"/>
      <c r="GM113" s="8"/>
    </row>
    <row r="114" spans="1:195" hidden="1" x14ac:dyDescent="0.2">
      <c r="GF114" s="8"/>
      <c r="GG114" s="8"/>
      <c r="GH114" s="8"/>
      <c r="GI114" s="8"/>
      <c r="GJ114" s="8"/>
      <c r="GK114" s="8"/>
      <c r="GL114" s="8"/>
      <c r="GM114" s="8"/>
    </row>
    <row r="115" spans="1:195" ht="27.95" hidden="1" customHeight="1" x14ac:dyDescent="0.2">
      <c r="A115" s="49" t="s">
        <v>22</v>
      </c>
      <c r="B115" s="49"/>
      <c r="C115" s="49"/>
      <c r="D115" s="49"/>
      <c r="E115" s="49"/>
      <c r="F115" s="50" t="s">
        <v>0</v>
      </c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2"/>
      <c r="ES115" s="50" t="s">
        <v>41</v>
      </c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2"/>
      <c r="GF115" s="8"/>
      <c r="GG115" s="8"/>
      <c r="GH115" s="8"/>
      <c r="GI115" s="8"/>
      <c r="GJ115" s="8"/>
      <c r="GK115" s="8"/>
      <c r="GL115" s="8"/>
      <c r="GM115" s="8"/>
    </row>
    <row r="116" spans="1:195" ht="12.75" hidden="1" customHeight="1" x14ac:dyDescent="0.2">
      <c r="A116" s="49">
        <v>1</v>
      </c>
      <c r="B116" s="49"/>
      <c r="C116" s="49"/>
      <c r="D116" s="49"/>
      <c r="E116" s="49"/>
      <c r="F116" s="5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2"/>
      <c r="ES116" s="50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2"/>
      <c r="GF116" s="8"/>
      <c r="GG116" s="8"/>
      <c r="GH116" s="8"/>
      <c r="GI116" s="8"/>
      <c r="GJ116" s="8"/>
      <c r="GK116" s="8"/>
      <c r="GL116" s="8"/>
      <c r="GM116" s="8"/>
    </row>
    <row r="117" spans="1:195" hidden="1" x14ac:dyDescent="0.2">
      <c r="A117" s="49">
        <v>2</v>
      </c>
      <c r="B117" s="49"/>
      <c r="C117" s="49"/>
      <c r="D117" s="49"/>
      <c r="E117" s="49"/>
      <c r="F117" s="5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2"/>
      <c r="ES117" s="50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2"/>
      <c r="GF117" s="8"/>
      <c r="GG117" s="8"/>
      <c r="GH117" s="8"/>
      <c r="GI117" s="8"/>
      <c r="GJ117" s="8"/>
      <c r="GK117" s="8"/>
      <c r="GL117" s="8"/>
      <c r="GM117" s="8"/>
    </row>
    <row r="118" spans="1:195" hidden="1" x14ac:dyDescent="0.2">
      <c r="A118" s="53" t="s">
        <v>36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5"/>
      <c r="ES118" s="50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2"/>
      <c r="GF118" s="8"/>
      <c r="GG118" s="8"/>
      <c r="GH118" s="8"/>
      <c r="GI118" s="8"/>
      <c r="GJ118" s="8"/>
      <c r="GK118" s="8"/>
      <c r="GL118" s="8"/>
      <c r="GM118" s="8"/>
    </row>
    <row r="119" spans="1:195" ht="22.7" hidden="1" customHeight="1" x14ac:dyDescent="0.2">
      <c r="A119" s="56" t="s">
        <v>74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8"/>
      <c r="GG119" s="8"/>
      <c r="GH119" s="8"/>
      <c r="GI119" s="8"/>
      <c r="GJ119" s="8"/>
      <c r="GK119" s="8"/>
      <c r="GL119" s="8"/>
      <c r="GM119" s="8"/>
    </row>
    <row r="120" spans="1:195" ht="12.75" x14ac:dyDescent="0.2">
      <c r="A120" s="47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8"/>
      <c r="GG120" s="8"/>
      <c r="GH120" s="8"/>
      <c r="GI120" s="8"/>
      <c r="GJ120" s="8"/>
      <c r="GK120" s="8"/>
      <c r="GL120" s="8"/>
      <c r="GM120" s="8"/>
    </row>
    <row r="121" spans="1:19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</row>
    <row r="122" spans="1:19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</row>
    <row r="123" spans="1:19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</row>
    <row r="124" spans="1:19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</row>
    <row r="125" spans="1:19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</row>
    <row r="126" spans="1:19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</row>
    <row r="127" spans="1:19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</row>
    <row r="128" spans="1:19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</row>
    <row r="129" spans="1:19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</row>
    <row r="130" spans="1:19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</row>
    <row r="131" spans="1:19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</row>
    <row r="132" spans="1:19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</row>
    <row r="133" spans="1:19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</row>
    <row r="134" spans="1:19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</row>
    <row r="135" spans="1:19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</row>
    <row r="136" spans="1:19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</row>
    <row r="137" spans="1:19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</row>
    <row r="138" spans="1:19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</row>
    <row r="139" spans="1:19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</row>
    <row r="140" spans="1:19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</row>
    <row r="141" spans="1:19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</row>
    <row r="142" spans="1:19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</row>
    <row r="143" spans="1:19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</row>
    <row r="144" spans="1:19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</row>
    <row r="145" spans="1:19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</row>
    <row r="146" spans="1:19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</row>
    <row r="147" spans="1:19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</row>
    <row r="148" spans="1:19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</row>
    <row r="149" spans="1:19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</row>
    <row r="150" spans="1:19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</row>
    <row r="151" spans="1:19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</row>
    <row r="152" spans="1:19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</row>
    <row r="153" spans="1:19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</row>
    <row r="154" spans="1:19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</row>
    <row r="155" spans="1:19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</row>
    <row r="156" spans="1:19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</row>
    <row r="157" spans="1:19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</row>
    <row r="158" spans="1:19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</row>
    <row r="159" spans="1:19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</row>
    <row r="160" spans="1:19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</row>
    <row r="161" spans="1:19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</row>
    <row r="162" spans="1:19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</row>
    <row r="163" spans="1:19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</row>
    <row r="164" spans="1:19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</row>
    <row r="165" spans="1:19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</row>
    <row r="166" spans="1:19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</row>
    <row r="167" spans="1:19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</row>
    <row r="168" spans="1:19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</row>
    <row r="169" spans="1:19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</row>
    <row r="170" spans="1:19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</row>
    <row r="171" spans="1:19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</row>
    <row r="172" spans="1:19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</row>
    <row r="173" spans="1:19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</row>
    <row r="174" spans="1:19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</row>
    <row r="175" spans="1:19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</row>
    <row r="176" spans="1:19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</row>
    <row r="177" spans="1:19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</row>
    <row r="178" spans="1:19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</row>
    <row r="179" spans="1:19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</row>
    <row r="180" spans="1:19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</row>
    <row r="181" spans="1:19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</row>
    <row r="182" spans="1:19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</row>
    <row r="183" spans="1:19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</row>
    <row r="184" spans="1:19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</row>
    <row r="185" spans="1:19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</row>
    <row r="186" spans="1:19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</row>
    <row r="187" spans="1:19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</row>
    <row r="188" spans="1:19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</row>
    <row r="189" spans="1:19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</row>
    <row r="190" spans="1:19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</row>
    <row r="191" spans="1:19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</row>
    <row r="192" spans="1:19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</row>
    <row r="193" spans="1:19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</row>
    <row r="194" spans="1:19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</row>
    <row r="195" spans="1:19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</row>
    <row r="196" spans="1:19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</row>
    <row r="197" spans="1:19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</row>
    <row r="198" spans="1:19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</row>
    <row r="199" spans="1:19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</row>
    <row r="200" spans="1:19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</row>
    <row r="201" spans="1:19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</row>
    <row r="202" spans="1:19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</row>
    <row r="203" spans="1:19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</row>
    <row r="204" spans="1:19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</row>
    <row r="205" spans="1:19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</row>
    <row r="206" spans="1:19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</row>
    <row r="207" spans="1:19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</row>
    <row r="208" spans="1:19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</row>
    <row r="209" spans="1:19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</row>
    <row r="210" spans="1:19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</row>
    <row r="211" spans="1:19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</row>
    <row r="212" spans="1:19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</row>
    <row r="213" spans="1:19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</row>
    <row r="214" spans="1:19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</row>
    <row r="215" spans="1:19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</row>
    <row r="216" spans="1:19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</row>
    <row r="217" spans="1:19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</row>
    <row r="218" spans="1:19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</row>
    <row r="219" spans="1:19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</row>
    <row r="220" spans="1:19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</row>
    <row r="221" spans="1:19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</row>
    <row r="222" spans="1:19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</row>
    <row r="223" spans="1:19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</row>
    <row r="224" spans="1:19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</row>
    <row r="225" spans="1:19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</row>
    <row r="226" spans="1:19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</row>
    <row r="227" spans="1:19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</row>
    <row r="228" spans="1:19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</row>
    <row r="229" spans="1:19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</row>
    <row r="230" spans="1:19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</row>
    <row r="231" spans="1:19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</row>
    <row r="232" spans="1:19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</row>
    <row r="233" spans="1:19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</row>
    <row r="234" spans="1:19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</row>
    <row r="235" spans="1:19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</row>
    <row r="236" spans="1:19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</row>
    <row r="237" spans="1:19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</row>
    <row r="238" spans="1:19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</row>
    <row r="239" spans="1:19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</row>
    <row r="240" spans="1:19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</row>
    <row r="241" spans="1:19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</row>
    <row r="242" spans="1:19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</row>
    <row r="243" spans="1:19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</row>
    <row r="244" spans="1:19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</row>
    <row r="245" spans="1:19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</row>
    <row r="246" spans="1:19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</row>
    <row r="247" spans="1:19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</row>
    <row r="248" spans="1:19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</row>
    <row r="249" spans="1:19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</row>
    <row r="250" spans="1:19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</row>
    <row r="251" spans="1:19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</row>
    <row r="252" spans="1:19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</row>
    <row r="253" spans="1:19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</row>
    <row r="254" spans="1:19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</row>
    <row r="255" spans="1:19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</row>
    <row r="256" spans="1:19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</row>
    <row r="257" spans="1:19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</row>
    <row r="258" spans="1:19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</row>
    <row r="259" spans="1:19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</row>
    <row r="260" spans="1:19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</row>
    <row r="261" spans="1:19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</row>
    <row r="262" spans="1:19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</row>
    <row r="263" spans="1:19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</row>
    <row r="264" spans="1:19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</row>
    <row r="265" spans="1:19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</row>
    <row r="266" spans="1:19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</row>
    <row r="267" spans="1:19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</row>
    <row r="268" spans="1:19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</row>
    <row r="269" spans="1:19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</row>
    <row r="270" spans="1:19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</row>
    <row r="271" spans="1:19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</row>
    <row r="272" spans="1:19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</row>
    <row r="273" spans="1:19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</row>
    <row r="274" spans="1:19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</row>
    <row r="275" spans="1:19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</row>
    <row r="276" spans="1:19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</row>
    <row r="277" spans="1:19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</row>
    <row r="278" spans="1:19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</row>
    <row r="279" spans="1:19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</row>
    <row r="280" spans="1:19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</row>
    <row r="281" spans="1:19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</row>
    <row r="282" spans="1:19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</row>
    <row r="283" spans="1:19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</row>
    <row r="284" spans="1:19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</row>
    <row r="285" spans="1:19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</row>
    <row r="286" spans="1:19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</row>
    <row r="287" spans="1:19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</row>
    <row r="288" spans="1:19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</row>
    <row r="289" spans="1:19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</row>
    <row r="290" spans="1:19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</row>
    <row r="291" spans="1:19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</row>
    <row r="292" spans="1:19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</row>
    <row r="293" spans="1:19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</row>
    <row r="294" spans="1:19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</row>
    <row r="295" spans="1:19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</row>
    <row r="296" spans="1:19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</row>
    <row r="297" spans="1:19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</row>
    <row r="298" spans="1:19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</row>
    <row r="299" spans="1:19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</row>
    <row r="300" spans="1:19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</row>
    <row r="301" spans="1:19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</row>
    <row r="302" spans="1:19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</row>
    <row r="303" spans="1:19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</row>
    <row r="304" spans="1:19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</row>
    <row r="305" spans="1:19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</row>
    <row r="306" spans="1:19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</row>
    <row r="307" spans="1:19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</row>
    <row r="308" spans="1:19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</row>
    <row r="309" spans="1:19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</row>
    <row r="310" spans="1:19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</row>
    <row r="311" spans="1:19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</row>
    <row r="312" spans="1:19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</row>
    <row r="313" spans="1:19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</row>
    <row r="314" spans="1:19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</row>
    <row r="315" spans="1:19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</row>
    <row r="316" spans="1:19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</row>
    <row r="317" spans="1:19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</row>
    <row r="318" spans="1:19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</row>
    <row r="319" spans="1:19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</row>
    <row r="320" spans="1:19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</row>
    <row r="321" spans="1:19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</row>
    <row r="322" spans="1:19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</row>
    <row r="323" spans="1:19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</row>
    <row r="324" spans="1:19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</row>
    <row r="325" spans="1:19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</row>
    <row r="326" spans="1:19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</row>
    <row r="327" spans="1:19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</row>
    <row r="328" spans="1:19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</row>
    <row r="329" spans="1:19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</row>
    <row r="330" spans="1:19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</row>
    <row r="331" spans="1:19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</row>
    <row r="332" spans="1:19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</row>
    <row r="333" spans="1:19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</row>
    <row r="334" spans="1:19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</row>
    <row r="335" spans="1:19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</row>
    <row r="336" spans="1:19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</row>
    <row r="337" spans="1:19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</row>
    <row r="338" spans="1:19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</row>
    <row r="339" spans="1:19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</row>
    <row r="340" spans="1:19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</row>
    <row r="341" spans="1:19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</row>
    <row r="342" spans="1:19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</row>
    <row r="343" spans="1:19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</row>
    <row r="344" spans="1:19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</row>
    <row r="345" spans="1:19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</row>
    <row r="346" spans="1:19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</row>
    <row r="347" spans="1:19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</row>
    <row r="348" spans="1:19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</row>
    <row r="349" spans="1:19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</row>
    <row r="350" spans="1:19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</row>
    <row r="351" spans="1:19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</row>
    <row r="352" spans="1:19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</row>
    <row r="353" spans="1:19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</row>
  </sheetData>
  <mergeCells count="495">
    <mergeCell ref="ED36:EU36"/>
    <mergeCell ref="EV36:FK36"/>
    <mergeCell ref="FL36:GE36"/>
    <mergeCell ref="A36:E36"/>
    <mergeCell ref="F36:AQ36"/>
    <mergeCell ref="AR36:BC36"/>
    <mergeCell ref="BD36:BM36"/>
    <mergeCell ref="BN36:CC36"/>
    <mergeCell ref="CD36:CP36"/>
    <mergeCell ref="CQ36:DA36"/>
    <mergeCell ref="DB36:DM36"/>
    <mergeCell ref="DN36:EC36"/>
    <mergeCell ref="ED35:EU35"/>
    <mergeCell ref="EV35:FK35"/>
    <mergeCell ref="FL35:GE35"/>
    <mergeCell ref="A34:E34"/>
    <mergeCell ref="F34:AQ34"/>
    <mergeCell ref="AR34:BC34"/>
    <mergeCell ref="BD34:BM34"/>
    <mergeCell ref="BN34:CC34"/>
    <mergeCell ref="CD34:CP34"/>
    <mergeCell ref="CQ34:DA34"/>
    <mergeCell ref="DB34:DM34"/>
    <mergeCell ref="DN34:EC34"/>
    <mergeCell ref="ED34:EU34"/>
    <mergeCell ref="EV34:FK34"/>
    <mergeCell ref="FL34:GE34"/>
    <mergeCell ref="A35:E35"/>
    <mergeCell ref="F35:AQ35"/>
    <mergeCell ref="AR35:BC35"/>
    <mergeCell ref="BD35:BM35"/>
    <mergeCell ref="BN35:CC35"/>
    <mergeCell ref="CD35:CP35"/>
    <mergeCell ref="CQ35:DA35"/>
    <mergeCell ref="DB35:DM35"/>
    <mergeCell ref="DN35:EC35"/>
    <mergeCell ref="CD8:CP9"/>
    <mergeCell ref="CQ8:DA9"/>
    <mergeCell ref="DB8:DM9"/>
    <mergeCell ref="DN8:EC9"/>
    <mergeCell ref="ED8:GE8"/>
    <mergeCell ref="ED9:EU9"/>
    <mergeCell ref="EV9:FK9"/>
    <mergeCell ref="FL9:GE9"/>
    <mergeCell ref="FL1:GE1"/>
    <mergeCell ref="EY2:GE2"/>
    <mergeCell ref="A4:GE4"/>
    <mergeCell ref="A5:GE5"/>
    <mergeCell ref="A6:GE6"/>
    <mergeCell ref="A8:E9"/>
    <mergeCell ref="F8:AQ9"/>
    <mergeCell ref="AR8:BC9"/>
    <mergeCell ref="BD8:BM9"/>
    <mergeCell ref="BN8:CC9"/>
    <mergeCell ref="CQ10:DA10"/>
    <mergeCell ref="DB10:DM10"/>
    <mergeCell ref="DN10:EC10"/>
    <mergeCell ref="ED10:EU10"/>
    <mergeCell ref="EV10:FK10"/>
    <mergeCell ref="FL10:GE10"/>
    <mergeCell ref="A10:E10"/>
    <mergeCell ref="F10:AQ10"/>
    <mergeCell ref="AR10:BC10"/>
    <mergeCell ref="BD10:BM10"/>
    <mergeCell ref="BN10:CC10"/>
    <mergeCell ref="CD10:CP10"/>
    <mergeCell ref="CQ11:DA11"/>
    <mergeCell ref="DB11:DM11"/>
    <mergeCell ref="DN11:EC11"/>
    <mergeCell ref="ED11:EU11"/>
    <mergeCell ref="EV11:FK11"/>
    <mergeCell ref="FL11:GE11"/>
    <mergeCell ref="A11:E11"/>
    <mergeCell ref="F11:AQ11"/>
    <mergeCell ref="AR11:BC11"/>
    <mergeCell ref="BD11:BM11"/>
    <mergeCell ref="BN11:CC11"/>
    <mergeCell ref="CD11:CP11"/>
    <mergeCell ref="CQ12:DA12"/>
    <mergeCell ref="DB12:DM12"/>
    <mergeCell ref="DN12:EC12"/>
    <mergeCell ref="ED12:EU12"/>
    <mergeCell ref="EV12:FK12"/>
    <mergeCell ref="FL12:GE12"/>
    <mergeCell ref="A12:E12"/>
    <mergeCell ref="F12:AQ12"/>
    <mergeCell ref="AR12:BC12"/>
    <mergeCell ref="BD12:BM12"/>
    <mergeCell ref="BN12:CC12"/>
    <mergeCell ref="CD12:CP12"/>
    <mergeCell ref="CQ13:DA13"/>
    <mergeCell ref="DB13:DM13"/>
    <mergeCell ref="DN13:EC13"/>
    <mergeCell ref="ED13:EU13"/>
    <mergeCell ref="EV13:FK13"/>
    <mergeCell ref="FL13:GE13"/>
    <mergeCell ref="A13:E13"/>
    <mergeCell ref="F13:AQ13"/>
    <mergeCell ref="AR13:BC13"/>
    <mergeCell ref="BD13:BM13"/>
    <mergeCell ref="BN13:CC13"/>
    <mergeCell ref="CD13:CP13"/>
    <mergeCell ref="DB14:DM14"/>
    <mergeCell ref="DN14:EC14"/>
    <mergeCell ref="ED14:EU14"/>
    <mergeCell ref="EV14:FK14"/>
    <mergeCell ref="FL14:GE14"/>
    <mergeCell ref="A15:GD15"/>
    <mergeCell ref="A14:AQ14"/>
    <mergeCell ref="AR14:BC14"/>
    <mergeCell ref="BD14:BM14"/>
    <mergeCell ref="BN14:CC14"/>
    <mergeCell ref="CD14:CP14"/>
    <mergeCell ref="CQ14:DA14"/>
    <mergeCell ref="A22:E22"/>
    <mergeCell ref="F22:ER22"/>
    <mergeCell ref="ES22:GE22"/>
    <mergeCell ref="A23:E23"/>
    <mergeCell ref="F23:ER23"/>
    <mergeCell ref="ES23:GE23"/>
    <mergeCell ref="A16:GD16"/>
    <mergeCell ref="A18:GE18"/>
    <mergeCell ref="A19:GE19"/>
    <mergeCell ref="A21:E21"/>
    <mergeCell ref="F21:ER21"/>
    <mergeCell ref="ES21:GE21"/>
    <mergeCell ref="DB28:DM29"/>
    <mergeCell ref="DN28:EC29"/>
    <mergeCell ref="ED28:GE28"/>
    <mergeCell ref="ED29:EU29"/>
    <mergeCell ref="EV29:FK29"/>
    <mergeCell ref="FL29:GE29"/>
    <mergeCell ref="A24:ER24"/>
    <mergeCell ref="ES24:GE24"/>
    <mergeCell ref="A26:GE26"/>
    <mergeCell ref="A28:E29"/>
    <mergeCell ref="F28:AQ29"/>
    <mergeCell ref="AR28:BC29"/>
    <mergeCell ref="BD28:BM29"/>
    <mergeCell ref="BN28:CC29"/>
    <mergeCell ref="CD28:CP29"/>
    <mergeCell ref="CQ28:DA29"/>
    <mergeCell ref="CQ30:DA30"/>
    <mergeCell ref="DB30:DM30"/>
    <mergeCell ref="DN30:EC30"/>
    <mergeCell ref="ED30:EU30"/>
    <mergeCell ref="EV30:FK30"/>
    <mergeCell ref="FL30:GE30"/>
    <mergeCell ref="A30:E30"/>
    <mergeCell ref="F30:AQ30"/>
    <mergeCell ref="AR30:BC30"/>
    <mergeCell ref="BD30:BM30"/>
    <mergeCell ref="BN30:CC30"/>
    <mergeCell ref="CD30:CP30"/>
    <mergeCell ref="CQ31:DA31"/>
    <mergeCell ref="DB31:DM31"/>
    <mergeCell ref="DN31:EC31"/>
    <mergeCell ref="ED31:EU31"/>
    <mergeCell ref="EV31:FK31"/>
    <mergeCell ref="FL31:GE31"/>
    <mergeCell ref="A31:E31"/>
    <mergeCell ref="F31:AQ31"/>
    <mergeCell ref="AR31:BC31"/>
    <mergeCell ref="BD31:BM31"/>
    <mergeCell ref="BN31:CC31"/>
    <mergeCell ref="CD31:CP31"/>
    <mergeCell ref="CQ32:DA32"/>
    <mergeCell ref="DB32:DM32"/>
    <mergeCell ref="DN32:EC32"/>
    <mergeCell ref="ED32:EU32"/>
    <mergeCell ref="EV32:FK32"/>
    <mergeCell ref="FL32:GE32"/>
    <mergeCell ref="A32:E32"/>
    <mergeCell ref="F32:AQ32"/>
    <mergeCell ref="AR32:BC32"/>
    <mergeCell ref="BD32:BM32"/>
    <mergeCell ref="BN32:CC32"/>
    <mergeCell ref="CD32:CP32"/>
    <mergeCell ref="CQ33:DA33"/>
    <mergeCell ref="DB33:DM33"/>
    <mergeCell ref="DN33:EC33"/>
    <mergeCell ref="ED33:EU33"/>
    <mergeCell ref="EV33:FK33"/>
    <mergeCell ref="FL33:GE33"/>
    <mergeCell ref="A33:E33"/>
    <mergeCell ref="F33:AQ33"/>
    <mergeCell ref="AR33:BC33"/>
    <mergeCell ref="BD33:BM33"/>
    <mergeCell ref="BN33:CC33"/>
    <mergeCell ref="CD33:CP33"/>
    <mergeCell ref="ED37:EU37"/>
    <mergeCell ref="EV37:FK37"/>
    <mergeCell ref="FL37:GE37"/>
    <mergeCell ref="A37:E37"/>
    <mergeCell ref="F37:AQ37"/>
    <mergeCell ref="AR37:BC37"/>
    <mergeCell ref="BD37:BM37"/>
    <mergeCell ref="BN37:CC37"/>
    <mergeCell ref="CD37:CP37"/>
    <mergeCell ref="F38:AQ38"/>
    <mergeCell ref="AR38:BC38"/>
    <mergeCell ref="BD38:BM38"/>
    <mergeCell ref="BN38:CC38"/>
    <mergeCell ref="CD38:CP38"/>
    <mergeCell ref="CQ37:DA37"/>
    <mergeCell ref="DB37:DM37"/>
    <mergeCell ref="DN37:EC37"/>
    <mergeCell ref="CQ38:DA38"/>
    <mergeCell ref="DB38:DM38"/>
    <mergeCell ref="DN38:EC38"/>
    <mergeCell ref="ED38:EU38"/>
    <mergeCell ref="EV38:FK38"/>
    <mergeCell ref="FL38:GE40"/>
    <mergeCell ref="CQ39:DA39"/>
    <mergeCell ref="DB39:DM39"/>
    <mergeCell ref="DN39:EC39"/>
    <mergeCell ref="ED39:EU39"/>
    <mergeCell ref="EV39:FK39"/>
    <mergeCell ref="A40:E40"/>
    <mergeCell ref="F40:AQ40"/>
    <mergeCell ref="AR40:BC40"/>
    <mergeCell ref="BD40:BM40"/>
    <mergeCell ref="BN40:CC40"/>
    <mergeCell ref="CD40:CP40"/>
    <mergeCell ref="CQ40:DA40"/>
    <mergeCell ref="DB40:DM40"/>
    <mergeCell ref="DN40:EC40"/>
    <mergeCell ref="A39:E39"/>
    <mergeCell ref="F39:AQ39"/>
    <mergeCell ref="AR39:BC39"/>
    <mergeCell ref="BD39:BM39"/>
    <mergeCell ref="BN39:CC39"/>
    <mergeCell ref="CD39:CP39"/>
    <mergeCell ref="A38:E38"/>
    <mergeCell ref="A42:E42"/>
    <mergeCell ref="F42:AQ42"/>
    <mergeCell ref="AR42:BC42"/>
    <mergeCell ref="BD42:BM42"/>
    <mergeCell ref="BN42:CC42"/>
    <mergeCell ref="CD42:CP42"/>
    <mergeCell ref="ED40:EU40"/>
    <mergeCell ref="EV40:FK40"/>
    <mergeCell ref="A41:E41"/>
    <mergeCell ref="F41:AQ41"/>
    <mergeCell ref="AR41:BC41"/>
    <mergeCell ref="BD41:BM41"/>
    <mergeCell ref="BN41:CC41"/>
    <mergeCell ref="CD41:CP41"/>
    <mergeCell ref="CQ41:DA41"/>
    <mergeCell ref="DB41:DM41"/>
    <mergeCell ref="CQ42:DA42"/>
    <mergeCell ref="DB42:DM42"/>
    <mergeCell ref="DN42:EC42"/>
    <mergeCell ref="ED42:EU42"/>
    <mergeCell ref="EV42:FK42"/>
    <mergeCell ref="CQ44:DA44"/>
    <mergeCell ref="DB44:DM44"/>
    <mergeCell ref="DN44:EC44"/>
    <mergeCell ref="FL42:GE42"/>
    <mergeCell ref="DN41:EC41"/>
    <mergeCell ref="ED41:EU41"/>
    <mergeCell ref="EV41:FK41"/>
    <mergeCell ref="FL41:GE41"/>
    <mergeCell ref="CQ43:DA43"/>
    <mergeCell ref="DB43:DM43"/>
    <mergeCell ref="DN43:EC43"/>
    <mergeCell ref="ED43:EU43"/>
    <mergeCell ref="EV43:FK43"/>
    <mergeCell ref="FL43:GE43"/>
    <mergeCell ref="ED44:EU44"/>
    <mergeCell ref="EV44:FK44"/>
    <mergeCell ref="FL44:GE44"/>
    <mergeCell ref="A43:E43"/>
    <mergeCell ref="F43:AQ43"/>
    <mergeCell ref="AR43:BC43"/>
    <mergeCell ref="BD43:BM43"/>
    <mergeCell ref="BN43:CC43"/>
    <mergeCell ref="CD43:CP43"/>
    <mergeCell ref="A44:E44"/>
    <mergeCell ref="F44:AQ44"/>
    <mergeCell ref="AR44:BC44"/>
    <mergeCell ref="BD44:BM44"/>
    <mergeCell ref="BN44:CC44"/>
    <mergeCell ref="CD44:CP44"/>
    <mergeCell ref="CQ45:DA45"/>
    <mergeCell ref="DB45:DM45"/>
    <mergeCell ref="DN45:EC45"/>
    <mergeCell ref="ED45:EU45"/>
    <mergeCell ref="EV45:FK45"/>
    <mergeCell ref="FL45:GE45"/>
    <mergeCell ref="A45:E45"/>
    <mergeCell ref="F45:AQ45"/>
    <mergeCell ref="AR45:BC45"/>
    <mergeCell ref="BD45:BM45"/>
    <mergeCell ref="BN45:CC45"/>
    <mergeCell ref="CD45:CP45"/>
    <mergeCell ref="DB46:DM46"/>
    <mergeCell ref="DN46:EC46"/>
    <mergeCell ref="ED46:EU46"/>
    <mergeCell ref="EV46:FK46"/>
    <mergeCell ref="FL46:GE46"/>
    <mergeCell ref="A47:GE47"/>
    <mergeCell ref="A46:AQ46"/>
    <mergeCell ref="AR46:BC46"/>
    <mergeCell ref="BD46:BM46"/>
    <mergeCell ref="BN46:CC46"/>
    <mergeCell ref="CD46:CP46"/>
    <mergeCell ref="CQ46:DA46"/>
    <mergeCell ref="A52:E52"/>
    <mergeCell ref="F52:DV52"/>
    <mergeCell ref="DW52:ER52"/>
    <mergeCell ref="ES52:GE52"/>
    <mergeCell ref="A53:E53"/>
    <mergeCell ref="F53:DV53"/>
    <mergeCell ref="DW53:ER53"/>
    <mergeCell ref="ES53:GE53"/>
    <mergeCell ref="A48:GE48"/>
    <mergeCell ref="A49:GE49"/>
    <mergeCell ref="A51:E51"/>
    <mergeCell ref="F51:DV51"/>
    <mergeCell ref="DW51:ER51"/>
    <mergeCell ref="ES51:GE51"/>
    <mergeCell ref="A61:E61"/>
    <mergeCell ref="F61:ER61"/>
    <mergeCell ref="ES61:GE61"/>
    <mergeCell ref="A62:E62"/>
    <mergeCell ref="F62:ER62"/>
    <mergeCell ref="ES62:GE62"/>
    <mergeCell ref="A54:ER54"/>
    <mergeCell ref="ES54:GE54"/>
    <mergeCell ref="A55:GE55"/>
    <mergeCell ref="A57:GE57"/>
    <mergeCell ref="A58:GE58"/>
    <mergeCell ref="A60:E60"/>
    <mergeCell ref="F60:ER60"/>
    <mergeCell ref="ES60:GE60"/>
    <mergeCell ref="A68:E68"/>
    <mergeCell ref="F68:ER68"/>
    <mergeCell ref="ES68:GE68"/>
    <mergeCell ref="A69:E69"/>
    <mergeCell ref="F69:ER69"/>
    <mergeCell ref="ES69:GE69"/>
    <mergeCell ref="A63:ER63"/>
    <mergeCell ref="ES63:GE63"/>
    <mergeCell ref="A65:GE65"/>
    <mergeCell ref="A67:E67"/>
    <mergeCell ref="F67:ER67"/>
    <mergeCell ref="ES67:GE67"/>
    <mergeCell ref="A75:E75"/>
    <mergeCell ref="F75:ER75"/>
    <mergeCell ref="ES75:GE75"/>
    <mergeCell ref="A76:E76"/>
    <mergeCell ref="F76:ER76"/>
    <mergeCell ref="ES76:GE76"/>
    <mergeCell ref="A70:ER70"/>
    <mergeCell ref="ES70:GE70"/>
    <mergeCell ref="A72:GE72"/>
    <mergeCell ref="A74:E74"/>
    <mergeCell ref="F74:ER74"/>
    <mergeCell ref="ES74:GE74"/>
    <mergeCell ref="A82:E82"/>
    <mergeCell ref="F82:ER82"/>
    <mergeCell ref="ES82:GE82"/>
    <mergeCell ref="A83:E83"/>
    <mergeCell ref="F83:ER83"/>
    <mergeCell ref="ES83:GE83"/>
    <mergeCell ref="A77:ER77"/>
    <mergeCell ref="ES77:GE77"/>
    <mergeCell ref="A79:GE79"/>
    <mergeCell ref="A81:E81"/>
    <mergeCell ref="F81:ER81"/>
    <mergeCell ref="ES81:GE81"/>
    <mergeCell ref="A89:E89"/>
    <mergeCell ref="F89:DV89"/>
    <mergeCell ref="DW89:ER89"/>
    <mergeCell ref="ES89:GE89"/>
    <mergeCell ref="A90:E90"/>
    <mergeCell ref="F90:DV90"/>
    <mergeCell ref="DW90:ER90"/>
    <mergeCell ref="ES90:GE90"/>
    <mergeCell ref="A84:ER84"/>
    <mergeCell ref="ES84:GE84"/>
    <mergeCell ref="A86:GE86"/>
    <mergeCell ref="A88:E88"/>
    <mergeCell ref="F88:DV88"/>
    <mergeCell ref="DW88:ER88"/>
    <mergeCell ref="ES88:GE88"/>
    <mergeCell ref="A97:E97"/>
    <mergeCell ref="F97:DV97"/>
    <mergeCell ref="DW97:ER97"/>
    <mergeCell ref="ES97:GE97"/>
    <mergeCell ref="A98:E98"/>
    <mergeCell ref="F98:DV98"/>
    <mergeCell ref="DW98:ER98"/>
    <mergeCell ref="ES98:GE98"/>
    <mergeCell ref="A91:ER91"/>
    <mergeCell ref="ES91:GE91"/>
    <mergeCell ref="A92:GE92"/>
    <mergeCell ref="A94:GE94"/>
    <mergeCell ref="A96:E96"/>
    <mergeCell ref="F96:DV96"/>
    <mergeCell ref="DW96:ER96"/>
    <mergeCell ref="ES96:GE96"/>
    <mergeCell ref="ED104:GE104"/>
    <mergeCell ref="ED105:EU105"/>
    <mergeCell ref="EV105:FK105"/>
    <mergeCell ref="FL105:GE105"/>
    <mergeCell ref="ED106:EU106"/>
    <mergeCell ref="EV106:FK106"/>
    <mergeCell ref="FL106:GE106"/>
    <mergeCell ref="A99:ER99"/>
    <mergeCell ref="ES99:GE99"/>
    <mergeCell ref="A100:GE100"/>
    <mergeCell ref="A102:GE102"/>
    <mergeCell ref="A104:E105"/>
    <mergeCell ref="F104:AQ105"/>
    <mergeCell ref="AR104:BC105"/>
    <mergeCell ref="BD104:BM105"/>
    <mergeCell ref="BN104:CC105"/>
    <mergeCell ref="CD104:CP105"/>
    <mergeCell ref="CQ104:DA105"/>
    <mergeCell ref="DB104:DM105"/>
    <mergeCell ref="DN104:EC105"/>
    <mergeCell ref="A106:E106"/>
    <mergeCell ref="F106:AQ106"/>
    <mergeCell ref="AR106:BC106"/>
    <mergeCell ref="BD106:BM106"/>
    <mergeCell ref="BN106:CC106"/>
    <mergeCell ref="CD106:CP106"/>
    <mergeCell ref="CQ106:DA106"/>
    <mergeCell ref="DB106:DM106"/>
    <mergeCell ref="DN106:EC106"/>
    <mergeCell ref="ED108:EU108"/>
    <mergeCell ref="EV108:FK108"/>
    <mergeCell ref="FL108:GE108"/>
    <mergeCell ref="A107:E107"/>
    <mergeCell ref="F107:AQ107"/>
    <mergeCell ref="AR107:BC107"/>
    <mergeCell ref="BD107:BM107"/>
    <mergeCell ref="BN107:CC107"/>
    <mergeCell ref="CD107:CP107"/>
    <mergeCell ref="A108:E108"/>
    <mergeCell ref="F108:AQ108"/>
    <mergeCell ref="AR108:BC108"/>
    <mergeCell ref="BD108:BM108"/>
    <mergeCell ref="BN108:CC108"/>
    <mergeCell ref="CD108:CP108"/>
    <mergeCell ref="CQ108:DA108"/>
    <mergeCell ref="DB108:DM108"/>
    <mergeCell ref="DN108:EC108"/>
    <mergeCell ref="CQ107:DA107"/>
    <mergeCell ref="DB107:DM107"/>
    <mergeCell ref="DN107:EC107"/>
    <mergeCell ref="ED107:EU107"/>
    <mergeCell ref="EV107:FK107"/>
    <mergeCell ref="FL107:GE107"/>
    <mergeCell ref="ED110:EU110"/>
    <mergeCell ref="EV110:FK110"/>
    <mergeCell ref="FL110:GE110"/>
    <mergeCell ref="A109:E109"/>
    <mergeCell ref="F109:AQ109"/>
    <mergeCell ref="AR109:BC109"/>
    <mergeCell ref="BD109:BM109"/>
    <mergeCell ref="BN109:CC109"/>
    <mergeCell ref="CD109:CP109"/>
    <mergeCell ref="A110:E110"/>
    <mergeCell ref="F110:AQ110"/>
    <mergeCell ref="AR110:BC110"/>
    <mergeCell ref="BD110:BM110"/>
    <mergeCell ref="BN110:CC110"/>
    <mergeCell ref="CD110:CP110"/>
    <mergeCell ref="CQ110:DA110"/>
    <mergeCell ref="DB110:DM110"/>
    <mergeCell ref="DN110:EC110"/>
    <mergeCell ref="CQ109:DA109"/>
    <mergeCell ref="DB109:DM109"/>
    <mergeCell ref="DN109:EC109"/>
    <mergeCell ref="ED109:EU109"/>
    <mergeCell ref="EV109:FK109"/>
    <mergeCell ref="FL109:GE109"/>
    <mergeCell ref="A120:GE120"/>
    <mergeCell ref="A117:E117"/>
    <mergeCell ref="F117:ER117"/>
    <mergeCell ref="ES117:GE117"/>
    <mergeCell ref="A118:ER118"/>
    <mergeCell ref="ES118:GE118"/>
    <mergeCell ref="A119:GE119"/>
    <mergeCell ref="A111:GE111"/>
    <mergeCell ref="A113:GE113"/>
    <mergeCell ref="A115:E115"/>
    <mergeCell ref="F115:ER115"/>
    <mergeCell ref="ES115:GE115"/>
    <mergeCell ref="A116:E116"/>
    <mergeCell ref="F116:ER116"/>
    <mergeCell ref="ES116:GE116"/>
  </mergeCells>
  <pageMargins left="0" right="0" top="0.74803149606299213" bottom="0.74803149606299213" header="0.31496062992125984" footer="0.31496062992125984"/>
  <pageSetup paperSize="9" scale="72" fitToWidth="2" fitToHeight="2" orientation="landscape" r:id="rId1"/>
  <rowBreaks count="2" manualBreakCount="2">
    <brk id="48" max="186" man="1"/>
    <brk id="93" max="18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21"/>
  <sheetViews>
    <sheetView topLeftCell="A16" zoomScaleSheetLayoutView="100" workbookViewId="0">
      <selection activeCell="B1" sqref="A1:EC23"/>
    </sheetView>
  </sheetViews>
  <sheetFormatPr defaultColWidth="0.85546875" defaultRowHeight="15" x14ac:dyDescent="0.25"/>
  <cols>
    <col min="1" max="34" width="0.85546875" style="9"/>
    <col min="35" max="35" width="1.5703125" style="9" customWidth="1"/>
    <col min="36" max="38" width="0.85546875" style="9"/>
    <col min="39" max="39" width="1.7109375" style="9" customWidth="1"/>
    <col min="40" max="40" width="0.85546875" style="9"/>
    <col min="41" max="41" width="2" style="9" customWidth="1"/>
    <col min="42" max="42" width="2.140625" style="9" customWidth="1"/>
    <col min="43" max="43" width="1.7109375" style="9" customWidth="1"/>
    <col min="44" max="44" width="1.42578125" style="9" customWidth="1"/>
    <col min="45" max="45" width="0.85546875" style="9"/>
    <col min="46" max="46" width="1.7109375" style="9" customWidth="1"/>
    <col min="47" max="54" width="0.85546875" style="9"/>
    <col min="55" max="55" width="5.5703125" style="9" customWidth="1"/>
    <col min="56" max="60" width="0.85546875" style="9"/>
    <col min="61" max="61" width="1.85546875" style="9" customWidth="1"/>
    <col min="62" max="66" width="0.85546875" style="9"/>
    <col min="67" max="67" width="2.28515625" style="9" customWidth="1"/>
    <col min="68" max="79" width="0.85546875" style="9"/>
    <col min="80" max="80" width="1.140625" style="9" customWidth="1"/>
    <col min="81" max="81" width="0.85546875" style="9" customWidth="1"/>
    <col min="82" max="83" width="0.7109375" style="9" customWidth="1"/>
    <col min="84" max="84" width="0.5703125" style="9" customWidth="1"/>
    <col min="85" max="95" width="0.85546875" style="9"/>
    <col min="96" max="96" width="3.85546875" style="9" customWidth="1"/>
    <col min="97" max="106" width="0.85546875" style="9"/>
    <col min="107" max="107" width="4.7109375" style="9" customWidth="1"/>
    <col min="108" max="123" width="0.85546875" style="9"/>
    <col min="124" max="124" width="4.5703125" style="9" customWidth="1"/>
    <col min="125" max="125" width="3.5703125" style="9" customWidth="1"/>
    <col min="126" max="128" width="0.85546875" style="9"/>
    <col min="129" max="129" width="1.28515625" style="9" customWidth="1"/>
    <col min="130" max="130" width="1.140625" style="9" customWidth="1"/>
    <col min="131" max="131" width="0.85546875" style="9"/>
    <col min="132" max="132" width="3.85546875" style="9" customWidth="1"/>
    <col min="133" max="133" width="3" style="9" customWidth="1"/>
    <col min="134" max="134" width="0.85546875" style="9"/>
    <col min="135" max="135" width="11.140625" style="9" customWidth="1"/>
    <col min="136" max="136" width="12.5703125" style="9" customWidth="1"/>
    <col min="137" max="290" width="0.85546875" style="9"/>
    <col min="291" max="291" width="1.5703125" style="9" customWidth="1"/>
    <col min="292" max="294" width="0.85546875" style="9"/>
    <col min="295" max="295" width="1.7109375" style="9" customWidth="1"/>
    <col min="296" max="296" width="0.85546875" style="9"/>
    <col min="297" max="297" width="2" style="9" customWidth="1"/>
    <col min="298" max="298" width="2.140625" style="9" customWidth="1"/>
    <col min="299" max="299" width="1.7109375" style="9" customWidth="1"/>
    <col min="300" max="300" width="1.42578125" style="9" customWidth="1"/>
    <col min="301" max="301" width="0.85546875" style="9"/>
    <col min="302" max="302" width="1.7109375" style="9" customWidth="1"/>
    <col min="303" max="310" width="0.85546875" style="9"/>
    <col min="311" max="311" width="5.5703125" style="9" customWidth="1"/>
    <col min="312" max="316" width="0.85546875" style="9"/>
    <col min="317" max="317" width="1.85546875" style="9" customWidth="1"/>
    <col min="318" max="322" width="0.85546875" style="9"/>
    <col min="323" max="323" width="2.28515625" style="9" customWidth="1"/>
    <col min="324" max="335" width="0.85546875" style="9"/>
    <col min="336" max="336" width="1.140625" style="9" customWidth="1"/>
    <col min="337" max="337" width="0.85546875" style="9" customWidth="1"/>
    <col min="338" max="339" width="0.7109375" style="9" customWidth="1"/>
    <col min="340" max="340" width="0.5703125" style="9" customWidth="1"/>
    <col min="341" max="351" width="0.85546875" style="9"/>
    <col min="352" max="352" width="2.7109375" style="9" customWidth="1"/>
    <col min="353" max="362" width="0.85546875" style="9"/>
    <col min="363" max="363" width="4.7109375" style="9" customWidth="1"/>
    <col min="364" max="379" width="0.85546875" style="9"/>
    <col min="380" max="380" width="4.5703125" style="9" customWidth="1"/>
    <col min="381" max="381" width="3.5703125" style="9" customWidth="1"/>
    <col min="382" max="384" width="0.85546875" style="9"/>
    <col min="385" max="385" width="1.28515625" style="9" customWidth="1"/>
    <col min="386" max="386" width="1.140625" style="9" customWidth="1"/>
    <col min="387" max="387" width="0.85546875" style="9"/>
    <col min="388" max="388" width="3.85546875" style="9" customWidth="1"/>
    <col min="389" max="389" width="3" style="9" customWidth="1"/>
    <col min="390" max="546" width="0.85546875" style="9"/>
    <col min="547" max="547" width="1.5703125" style="9" customWidth="1"/>
    <col min="548" max="550" width="0.85546875" style="9"/>
    <col min="551" max="551" width="1.7109375" style="9" customWidth="1"/>
    <col min="552" max="552" width="0.85546875" style="9"/>
    <col min="553" max="553" width="2" style="9" customWidth="1"/>
    <col min="554" max="554" width="2.140625" style="9" customWidth="1"/>
    <col min="555" max="555" width="1.7109375" style="9" customWidth="1"/>
    <col min="556" max="556" width="1.42578125" style="9" customWidth="1"/>
    <col min="557" max="557" width="0.85546875" style="9"/>
    <col min="558" max="558" width="1.7109375" style="9" customWidth="1"/>
    <col min="559" max="566" width="0.85546875" style="9"/>
    <col min="567" max="567" width="5.5703125" style="9" customWidth="1"/>
    <col min="568" max="572" width="0.85546875" style="9"/>
    <col min="573" max="573" width="1.85546875" style="9" customWidth="1"/>
    <col min="574" max="578" width="0.85546875" style="9"/>
    <col min="579" max="579" width="2.28515625" style="9" customWidth="1"/>
    <col min="580" max="591" width="0.85546875" style="9"/>
    <col min="592" max="592" width="1.140625" style="9" customWidth="1"/>
    <col min="593" max="593" width="0.85546875" style="9" customWidth="1"/>
    <col min="594" max="595" width="0.7109375" style="9" customWidth="1"/>
    <col min="596" max="596" width="0.5703125" style="9" customWidth="1"/>
    <col min="597" max="607" width="0.85546875" style="9"/>
    <col min="608" max="608" width="2.7109375" style="9" customWidth="1"/>
    <col min="609" max="618" width="0.85546875" style="9"/>
    <col min="619" max="619" width="4.7109375" style="9" customWidth="1"/>
    <col min="620" max="635" width="0.85546875" style="9"/>
    <col min="636" max="636" width="4.5703125" style="9" customWidth="1"/>
    <col min="637" max="637" width="3.5703125" style="9" customWidth="1"/>
    <col min="638" max="640" width="0.85546875" style="9"/>
    <col min="641" max="641" width="1.28515625" style="9" customWidth="1"/>
    <col min="642" max="642" width="1.140625" style="9" customWidth="1"/>
    <col min="643" max="643" width="0.85546875" style="9"/>
    <col min="644" max="644" width="3.85546875" style="9" customWidth="1"/>
    <col min="645" max="645" width="3" style="9" customWidth="1"/>
    <col min="646" max="802" width="0.85546875" style="9"/>
    <col min="803" max="803" width="1.5703125" style="9" customWidth="1"/>
    <col min="804" max="806" width="0.85546875" style="9"/>
    <col min="807" max="807" width="1.7109375" style="9" customWidth="1"/>
    <col min="808" max="808" width="0.85546875" style="9"/>
    <col min="809" max="809" width="2" style="9" customWidth="1"/>
    <col min="810" max="810" width="2.140625" style="9" customWidth="1"/>
    <col min="811" max="811" width="1.7109375" style="9" customWidth="1"/>
    <col min="812" max="812" width="1.42578125" style="9" customWidth="1"/>
    <col min="813" max="813" width="0.85546875" style="9"/>
    <col min="814" max="814" width="1.7109375" style="9" customWidth="1"/>
    <col min="815" max="822" width="0.85546875" style="9"/>
    <col min="823" max="823" width="5.5703125" style="9" customWidth="1"/>
    <col min="824" max="828" width="0.85546875" style="9"/>
    <col min="829" max="829" width="1.85546875" style="9" customWidth="1"/>
    <col min="830" max="834" width="0.85546875" style="9"/>
    <col min="835" max="835" width="2.28515625" style="9" customWidth="1"/>
    <col min="836" max="847" width="0.85546875" style="9"/>
    <col min="848" max="848" width="1.140625" style="9" customWidth="1"/>
    <col min="849" max="849" width="0.85546875" style="9" customWidth="1"/>
    <col min="850" max="851" width="0.7109375" style="9" customWidth="1"/>
    <col min="852" max="852" width="0.5703125" style="9" customWidth="1"/>
    <col min="853" max="863" width="0.85546875" style="9"/>
    <col min="864" max="864" width="2.7109375" style="9" customWidth="1"/>
    <col min="865" max="874" width="0.85546875" style="9"/>
    <col min="875" max="875" width="4.7109375" style="9" customWidth="1"/>
    <col min="876" max="891" width="0.85546875" style="9"/>
    <col min="892" max="892" width="4.5703125" style="9" customWidth="1"/>
    <col min="893" max="893" width="3.5703125" style="9" customWidth="1"/>
    <col min="894" max="896" width="0.85546875" style="9"/>
    <col min="897" max="897" width="1.28515625" style="9" customWidth="1"/>
    <col min="898" max="898" width="1.140625" style="9" customWidth="1"/>
    <col min="899" max="899" width="0.85546875" style="9"/>
    <col min="900" max="900" width="3.85546875" style="9" customWidth="1"/>
    <col min="901" max="901" width="3" style="9" customWidth="1"/>
    <col min="902" max="1058" width="0.85546875" style="9"/>
    <col min="1059" max="1059" width="1.5703125" style="9" customWidth="1"/>
    <col min="1060" max="1062" width="0.85546875" style="9"/>
    <col min="1063" max="1063" width="1.7109375" style="9" customWidth="1"/>
    <col min="1064" max="1064" width="0.85546875" style="9"/>
    <col min="1065" max="1065" width="2" style="9" customWidth="1"/>
    <col min="1066" max="1066" width="2.140625" style="9" customWidth="1"/>
    <col min="1067" max="1067" width="1.7109375" style="9" customWidth="1"/>
    <col min="1068" max="1068" width="1.42578125" style="9" customWidth="1"/>
    <col min="1069" max="1069" width="0.85546875" style="9"/>
    <col min="1070" max="1070" width="1.7109375" style="9" customWidth="1"/>
    <col min="1071" max="1078" width="0.85546875" style="9"/>
    <col min="1079" max="1079" width="5.5703125" style="9" customWidth="1"/>
    <col min="1080" max="1084" width="0.85546875" style="9"/>
    <col min="1085" max="1085" width="1.85546875" style="9" customWidth="1"/>
    <col min="1086" max="1090" width="0.85546875" style="9"/>
    <col min="1091" max="1091" width="2.28515625" style="9" customWidth="1"/>
    <col min="1092" max="1103" width="0.85546875" style="9"/>
    <col min="1104" max="1104" width="1.140625" style="9" customWidth="1"/>
    <col min="1105" max="1105" width="0.85546875" style="9" customWidth="1"/>
    <col min="1106" max="1107" width="0.7109375" style="9" customWidth="1"/>
    <col min="1108" max="1108" width="0.5703125" style="9" customWidth="1"/>
    <col min="1109" max="1119" width="0.85546875" style="9"/>
    <col min="1120" max="1120" width="2.7109375" style="9" customWidth="1"/>
    <col min="1121" max="1130" width="0.85546875" style="9"/>
    <col min="1131" max="1131" width="4.7109375" style="9" customWidth="1"/>
    <col min="1132" max="1147" width="0.85546875" style="9"/>
    <col min="1148" max="1148" width="4.5703125" style="9" customWidth="1"/>
    <col min="1149" max="1149" width="3.5703125" style="9" customWidth="1"/>
    <col min="1150" max="1152" width="0.85546875" style="9"/>
    <col min="1153" max="1153" width="1.28515625" style="9" customWidth="1"/>
    <col min="1154" max="1154" width="1.140625" style="9" customWidth="1"/>
    <col min="1155" max="1155" width="0.85546875" style="9"/>
    <col min="1156" max="1156" width="3.85546875" style="9" customWidth="1"/>
    <col min="1157" max="1157" width="3" style="9" customWidth="1"/>
    <col min="1158" max="1314" width="0.85546875" style="9"/>
    <col min="1315" max="1315" width="1.5703125" style="9" customWidth="1"/>
    <col min="1316" max="1318" width="0.85546875" style="9"/>
    <col min="1319" max="1319" width="1.7109375" style="9" customWidth="1"/>
    <col min="1320" max="1320" width="0.85546875" style="9"/>
    <col min="1321" max="1321" width="2" style="9" customWidth="1"/>
    <col min="1322" max="1322" width="2.140625" style="9" customWidth="1"/>
    <col min="1323" max="1323" width="1.7109375" style="9" customWidth="1"/>
    <col min="1324" max="1324" width="1.42578125" style="9" customWidth="1"/>
    <col min="1325" max="1325" width="0.85546875" style="9"/>
    <col min="1326" max="1326" width="1.7109375" style="9" customWidth="1"/>
    <col min="1327" max="1334" width="0.85546875" style="9"/>
    <col min="1335" max="1335" width="5.5703125" style="9" customWidth="1"/>
    <col min="1336" max="1340" width="0.85546875" style="9"/>
    <col min="1341" max="1341" width="1.85546875" style="9" customWidth="1"/>
    <col min="1342" max="1346" width="0.85546875" style="9"/>
    <col min="1347" max="1347" width="2.28515625" style="9" customWidth="1"/>
    <col min="1348" max="1359" width="0.85546875" style="9"/>
    <col min="1360" max="1360" width="1.140625" style="9" customWidth="1"/>
    <col min="1361" max="1361" width="0.85546875" style="9" customWidth="1"/>
    <col min="1362" max="1363" width="0.7109375" style="9" customWidth="1"/>
    <col min="1364" max="1364" width="0.5703125" style="9" customWidth="1"/>
    <col min="1365" max="1375" width="0.85546875" style="9"/>
    <col min="1376" max="1376" width="2.7109375" style="9" customWidth="1"/>
    <col min="1377" max="1386" width="0.85546875" style="9"/>
    <col min="1387" max="1387" width="4.7109375" style="9" customWidth="1"/>
    <col min="1388" max="1403" width="0.85546875" style="9"/>
    <col min="1404" max="1404" width="4.5703125" style="9" customWidth="1"/>
    <col min="1405" max="1405" width="3.5703125" style="9" customWidth="1"/>
    <col min="1406" max="1408" width="0.85546875" style="9"/>
    <col min="1409" max="1409" width="1.28515625" style="9" customWidth="1"/>
    <col min="1410" max="1410" width="1.140625" style="9" customWidth="1"/>
    <col min="1411" max="1411" width="0.85546875" style="9"/>
    <col min="1412" max="1412" width="3.85546875" style="9" customWidth="1"/>
    <col min="1413" max="1413" width="3" style="9" customWidth="1"/>
    <col min="1414" max="1570" width="0.85546875" style="9"/>
    <col min="1571" max="1571" width="1.5703125" style="9" customWidth="1"/>
    <col min="1572" max="1574" width="0.85546875" style="9"/>
    <col min="1575" max="1575" width="1.7109375" style="9" customWidth="1"/>
    <col min="1576" max="1576" width="0.85546875" style="9"/>
    <col min="1577" max="1577" width="2" style="9" customWidth="1"/>
    <col min="1578" max="1578" width="2.140625" style="9" customWidth="1"/>
    <col min="1579" max="1579" width="1.7109375" style="9" customWidth="1"/>
    <col min="1580" max="1580" width="1.42578125" style="9" customWidth="1"/>
    <col min="1581" max="1581" width="0.85546875" style="9"/>
    <col min="1582" max="1582" width="1.7109375" style="9" customWidth="1"/>
    <col min="1583" max="1590" width="0.85546875" style="9"/>
    <col min="1591" max="1591" width="5.5703125" style="9" customWidth="1"/>
    <col min="1592" max="1596" width="0.85546875" style="9"/>
    <col min="1597" max="1597" width="1.85546875" style="9" customWidth="1"/>
    <col min="1598" max="1602" width="0.85546875" style="9"/>
    <col min="1603" max="1603" width="2.28515625" style="9" customWidth="1"/>
    <col min="1604" max="1615" width="0.85546875" style="9"/>
    <col min="1616" max="1616" width="1.140625" style="9" customWidth="1"/>
    <col min="1617" max="1617" width="0.85546875" style="9" customWidth="1"/>
    <col min="1618" max="1619" width="0.7109375" style="9" customWidth="1"/>
    <col min="1620" max="1620" width="0.5703125" style="9" customWidth="1"/>
    <col min="1621" max="1631" width="0.85546875" style="9"/>
    <col min="1632" max="1632" width="2.7109375" style="9" customWidth="1"/>
    <col min="1633" max="1642" width="0.85546875" style="9"/>
    <col min="1643" max="1643" width="4.7109375" style="9" customWidth="1"/>
    <col min="1644" max="1659" width="0.85546875" style="9"/>
    <col min="1660" max="1660" width="4.5703125" style="9" customWidth="1"/>
    <col min="1661" max="1661" width="3.5703125" style="9" customWidth="1"/>
    <col min="1662" max="1664" width="0.85546875" style="9"/>
    <col min="1665" max="1665" width="1.28515625" style="9" customWidth="1"/>
    <col min="1666" max="1666" width="1.140625" style="9" customWidth="1"/>
    <col min="1667" max="1667" width="0.85546875" style="9"/>
    <col min="1668" max="1668" width="3.85546875" style="9" customWidth="1"/>
    <col min="1669" max="1669" width="3" style="9" customWidth="1"/>
    <col min="1670" max="1826" width="0.85546875" style="9"/>
    <col min="1827" max="1827" width="1.5703125" style="9" customWidth="1"/>
    <col min="1828" max="1830" width="0.85546875" style="9"/>
    <col min="1831" max="1831" width="1.7109375" style="9" customWidth="1"/>
    <col min="1832" max="1832" width="0.85546875" style="9"/>
    <col min="1833" max="1833" width="2" style="9" customWidth="1"/>
    <col min="1834" max="1834" width="2.140625" style="9" customWidth="1"/>
    <col min="1835" max="1835" width="1.7109375" style="9" customWidth="1"/>
    <col min="1836" max="1836" width="1.42578125" style="9" customWidth="1"/>
    <col min="1837" max="1837" width="0.85546875" style="9"/>
    <col min="1838" max="1838" width="1.7109375" style="9" customWidth="1"/>
    <col min="1839" max="1846" width="0.85546875" style="9"/>
    <col min="1847" max="1847" width="5.5703125" style="9" customWidth="1"/>
    <col min="1848" max="1852" width="0.85546875" style="9"/>
    <col min="1853" max="1853" width="1.85546875" style="9" customWidth="1"/>
    <col min="1854" max="1858" width="0.85546875" style="9"/>
    <col min="1859" max="1859" width="2.28515625" style="9" customWidth="1"/>
    <col min="1860" max="1871" width="0.85546875" style="9"/>
    <col min="1872" max="1872" width="1.140625" style="9" customWidth="1"/>
    <col min="1873" max="1873" width="0.85546875" style="9" customWidth="1"/>
    <col min="1874" max="1875" width="0.7109375" style="9" customWidth="1"/>
    <col min="1876" max="1876" width="0.5703125" style="9" customWidth="1"/>
    <col min="1877" max="1887" width="0.85546875" style="9"/>
    <col min="1888" max="1888" width="2.7109375" style="9" customWidth="1"/>
    <col min="1889" max="1898" width="0.85546875" style="9"/>
    <col min="1899" max="1899" width="4.7109375" style="9" customWidth="1"/>
    <col min="1900" max="1915" width="0.85546875" style="9"/>
    <col min="1916" max="1916" width="4.5703125" style="9" customWidth="1"/>
    <col min="1917" max="1917" width="3.5703125" style="9" customWidth="1"/>
    <col min="1918" max="1920" width="0.85546875" style="9"/>
    <col min="1921" max="1921" width="1.28515625" style="9" customWidth="1"/>
    <col min="1922" max="1922" width="1.140625" style="9" customWidth="1"/>
    <col min="1923" max="1923" width="0.85546875" style="9"/>
    <col min="1924" max="1924" width="3.85546875" style="9" customWidth="1"/>
    <col min="1925" max="1925" width="3" style="9" customWidth="1"/>
    <col min="1926" max="2082" width="0.85546875" style="9"/>
    <col min="2083" max="2083" width="1.5703125" style="9" customWidth="1"/>
    <col min="2084" max="2086" width="0.85546875" style="9"/>
    <col min="2087" max="2087" width="1.7109375" style="9" customWidth="1"/>
    <col min="2088" max="2088" width="0.85546875" style="9"/>
    <col min="2089" max="2089" width="2" style="9" customWidth="1"/>
    <col min="2090" max="2090" width="2.140625" style="9" customWidth="1"/>
    <col min="2091" max="2091" width="1.7109375" style="9" customWidth="1"/>
    <col min="2092" max="2092" width="1.42578125" style="9" customWidth="1"/>
    <col min="2093" max="2093" width="0.85546875" style="9"/>
    <col min="2094" max="2094" width="1.7109375" style="9" customWidth="1"/>
    <col min="2095" max="2102" width="0.85546875" style="9"/>
    <col min="2103" max="2103" width="5.5703125" style="9" customWidth="1"/>
    <col min="2104" max="2108" width="0.85546875" style="9"/>
    <col min="2109" max="2109" width="1.85546875" style="9" customWidth="1"/>
    <col min="2110" max="2114" width="0.85546875" style="9"/>
    <col min="2115" max="2115" width="2.28515625" style="9" customWidth="1"/>
    <col min="2116" max="2127" width="0.85546875" style="9"/>
    <col min="2128" max="2128" width="1.140625" style="9" customWidth="1"/>
    <col min="2129" max="2129" width="0.85546875" style="9" customWidth="1"/>
    <col min="2130" max="2131" width="0.7109375" style="9" customWidth="1"/>
    <col min="2132" max="2132" width="0.5703125" style="9" customWidth="1"/>
    <col min="2133" max="2143" width="0.85546875" style="9"/>
    <col min="2144" max="2144" width="2.7109375" style="9" customWidth="1"/>
    <col min="2145" max="2154" width="0.85546875" style="9"/>
    <col min="2155" max="2155" width="4.7109375" style="9" customWidth="1"/>
    <col min="2156" max="2171" width="0.85546875" style="9"/>
    <col min="2172" max="2172" width="4.5703125" style="9" customWidth="1"/>
    <col min="2173" max="2173" width="3.5703125" style="9" customWidth="1"/>
    <col min="2174" max="2176" width="0.85546875" style="9"/>
    <col min="2177" max="2177" width="1.28515625" style="9" customWidth="1"/>
    <col min="2178" max="2178" width="1.140625" style="9" customWidth="1"/>
    <col min="2179" max="2179" width="0.85546875" style="9"/>
    <col min="2180" max="2180" width="3.85546875" style="9" customWidth="1"/>
    <col min="2181" max="2181" width="3" style="9" customWidth="1"/>
    <col min="2182" max="2338" width="0.85546875" style="9"/>
    <col min="2339" max="2339" width="1.5703125" style="9" customWidth="1"/>
    <col min="2340" max="2342" width="0.85546875" style="9"/>
    <col min="2343" max="2343" width="1.7109375" style="9" customWidth="1"/>
    <col min="2344" max="2344" width="0.85546875" style="9"/>
    <col min="2345" max="2345" width="2" style="9" customWidth="1"/>
    <col min="2346" max="2346" width="2.140625" style="9" customWidth="1"/>
    <col min="2347" max="2347" width="1.7109375" style="9" customWidth="1"/>
    <col min="2348" max="2348" width="1.42578125" style="9" customWidth="1"/>
    <col min="2349" max="2349" width="0.85546875" style="9"/>
    <col min="2350" max="2350" width="1.7109375" style="9" customWidth="1"/>
    <col min="2351" max="2358" width="0.85546875" style="9"/>
    <col min="2359" max="2359" width="5.5703125" style="9" customWidth="1"/>
    <col min="2360" max="2364" width="0.85546875" style="9"/>
    <col min="2365" max="2365" width="1.85546875" style="9" customWidth="1"/>
    <col min="2366" max="2370" width="0.85546875" style="9"/>
    <col min="2371" max="2371" width="2.28515625" style="9" customWidth="1"/>
    <col min="2372" max="2383" width="0.85546875" style="9"/>
    <col min="2384" max="2384" width="1.140625" style="9" customWidth="1"/>
    <col min="2385" max="2385" width="0.85546875" style="9" customWidth="1"/>
    <col min="2386" max="2387" width="0.7109375" style="9" customWidth="1"/>
    <col min="2388" max="2388" width="0.5703125" style="9" customWidth="1"/>
    <col min="2389" max="2399" width="0.85546875" style="9"/>
    <col min="2400" max="2400" width="2.7109375" style="9" customWidth="1"/>
    <col min="2401" max="2410" width="0.85546875" style="9"/>
    <col min="2411" max="2411" width="4.7109375" style="9" customWidth="1"/>
    <col min="2412" max="2427" width="0.85546875" style="9"/>
    <col min="2428" max="2428" width="4.5703125" style="9" customWidth="1"/>
    <col min="2429" max="2429" width="3.5703125" style="9" customWidth="1"/>
    <col min="2430" max="2432" width="0.85546875" style="9"/>
    <col min="2433" max="2433" width="1.28515625" style="9" customWidth="1"/>
    <col min="2434" max="2434" width="1.140625" style="9" customWidth="1"/>
    <col min="2435" max="2435" width="0.85546875" style="9"/>
    <col min="2436" max="2436" width="3.85546875" style="9" customWidth="1"/>
    <col min="2437" max="2437" width="3" style="9" customWidth="1"/>
    <col min="2438" max="2594" width="0.85546875" style="9"/>
    <col min="2595" max="2595" width="1.5703125" style="9" customWidth="1"/>
    <col min="2596" max="2598" width="0.85546875" style="9"/>
    <col min="2599" max="2599" width="1.7109375" style="9" customWidth="1"/>
    <col min="2600" max="2600" width="0.85546875" style="9"/>
    <col min="2601" max="2601" width="2" style="9" customWidth="1"/>
    <col min="2602" max="2602" width="2.140625" style="9" customWidth="1"/>
    <col min="2603" max="2603" width="1.7109375" style="9" customWidth="1"/>
    <col min="2604" max="2604" width="1.42578125" style="9" customWidth="1"/>
    <col min="2605" max="2605" width="0.85546875" style="9"/>
    <col min="2606" max="2606" width="1.7109375" style="9" customWidth="1"/>
    <col min="2607" max="2614" width="0.85546875" style="9"/>
    <col min="2615" max="2615" width="5.5703125" style="9" customWidth="1"/>
    <col min="2616" max="2620" width="0.85546875" style="9"/>
    <col min="2621" max="2621" width="1.85546875" style="9" customWidth="1"/>
    <col min="2622" max="2626" width="0.85546875" style="9"/>
    <col min="2627" max="2627" width="2.28515625" style="9" customWidth="1"/>
    <col min="2628" max="2639" width="0.85546875" style="9"/>
    <col min="2640" max="2640" width="1.140625" style="9" customWidth="1"/>
    <col min="2641" max="2641" width="0.85546875" style="9" customWidth="1"/>
    <col min="2642" max="2643" width="0.7109375" style="9" customWidth="1"/>
    <col min="2644" max="2644" width="0.5703125" style="9" customWidth="1"/>
    <col min="2645" max="2655" width="0.85546875" style="9"/>
    <col min="2656" max="2656" width="2.7109375" style="9" customWidth="1"/>
    <col min="2657" max="2666" width="0.85546875" style="9"/>
    <col min="2667" max="2667" width="4.7109375" style="9" customWidth="1"/>
    <col min="2668" max="2683" width="0.85546875" style="9"/>
    <col min="2684" max="2684" width="4.5703125" style="9" customWidth="1"/>
    <col min="2685" max="2685" width="3.5703125" style="9" customWidth="1"/>
    <col min="2686" max="2688" width="0.85546875" style="9"/>
    <col min="2689" max="2689" width="1.28515625" style="9" customWidth="1"/>
    <col min="2690" max="2690" width="1.140625" style="9" customWidth="1"/>
    <col min="2691" max="2691" width="0.85546875" style="9"/>
    <col min="2692" max="2692" width="3.85546875" style="9" customWidth="1"/>
    <col min="2693" max="2693" width="3" style="9" customWidth="1"/>
    <col min="2694" max="2850" width="0.85546875" style="9"/>
    <col min="2851" max="2851" width="1.5703125" style="9" customWidth="1"/>
    <col min="2852" max="2854" width="0.85546875" style="9"/>
    <col min="2855" max="2855" width="1.7109375" style="9" customWidth="1"/>
    <col min="2856" max="2856" width="0.85546875" style="9"/>
    <col min="2857" max="2857" width="2" style="9" customWidth="1"/>
    <col min="2858" max="2858" width="2.140625" style="9" customWidth="1"/>
    <col min="2859" max="2859" width="1.7109375" style="9" customWidth="1"/>
    <col min="2860" max="2860" width="1.42578125" style="9" customWidth="1"/>
    <col min="2861" max="2861" width="0.85546875" style="9"/>
    <col min="2862" max="2862" width="1.7109375" style="9" customWidth="1"/>
    <col min="2863" max="2870" width="0.85546875" style="9"/>
    <col min="2871" max="2871" width="5.5703125" style="9" customWidth="1"/>
    <col min="2872" max="2876" width="0.85546875" style="9"/>
    <col min="2877" max="2877" width="1.85546875" style="9" customWidth="1"/>
    <col min="2878" max="2882" width="0.85546875" style="9"/>
    <col min="2883" max="2883" width="2.28515625" style="9" customWidth="1"/>
    <col min="2884" max="2895" width="0.85546875" style="9"/>
    <col min="2896" max="2896" width="1.140625" style="9" customWidth="1"/>
    <col min="2897" max="2897" width="0.85546875" style="9" customWidth="1"/>
    <col min="2898" max="2899" width="0.7109375" style="9" customWidth="1"/>
    <col min="2900" max="2900" width="0.5703125" style="9" customWidth="1"/>
    <col min="2901" max="2911" width="0.85546875" style="9"/>
    <col min="2912" max="2912" width="2.7109375" style="9" customWidth="1"/>
    <col min="2913" max="2922" width="0.85546875" style="9"/>
    <col min="2923" max="2923" width="4.7109375" style="9" customWidth="1"/>
    <col min="2924" max="2939" width="0.85546875" style="9"/>
    <col min="2940" max="2940" width="4.5703125" style="9" customWidth="1"/>
    <col min="2941" max="2941" width="3.5703125" style="9" customWidth="1"/>
    <col min="2942" max="2944" width="0.85546875" style="9"/>
    <col min="2945" max="2945" width="1.28515625" style="9" customWidth="1"/>
    <col min="2946" max="2946" width="1.140625" style="9" customWidth="1"/>
    <col min="2947" max="2947" width="0.85546875" style="9"/>
    <col min="2948" max="2948" width="3.85546875" style="9" customWidth="1"/>
    <col min="2949" max="2949" width="3" style="9" customWidth="1"/>
    <col min="2950" max="3106" width="0.85546875" style="9"/>
    <col min="3107" max="3107" width="1.5703125" style="9" customWidth="1"/>
    <col min="3108" max="3110" width="0.85546875" style="9"/>
    <col min="3111" max="3111" width="1.7109375" style="9" customWidth="1"/>
    <col min="3112" max="3112" width="0.85546875" style="9"/>
    <col min="3113" max="3113" width="2" style="9" customWidth="1"/>
    <col min="3114" max="3114" width="2.140625" style="9" customWidth="1"/>
    <col min="3115" max="3115" width="1.7109375" style="9" customWidth="1"/>
    <col min="3116" max="3116" width="1.42578125" style="9" customWidth="1"/>
    <col min="3117" max="3117" width="0.85546875" style="9"/>
    <col min="3118" max="3118" width="1.7109375" style="9" customWidth="1"/>
    <col min="3119" max="3126" width="0.85546875" style="9"/>
    <col min="3127" max="3127" width="5.5703125" style="9" customWidth="1"/>
    <col min="3128" max="3132" width="0.85546875" style="9"/>
    <col min="3133" max="3133" width="1.85546875" style="9" customWidth="1"/>
    <col min="3134" max="3138" width="0.85546875" style="9"/>
    <col min="3139" max="3139" width="2.28515625" style="9" customWidth="1"/>
    <col min="3140" max="3151" width="0.85546875" style="9"/>
    <col min="3152" max="3152" width="1.140625" style="9" customWidth="1"/>
    <col min="3153" max="3153" width="0.85546875" style="9" customWidth="1"/>
    <col min="3154" max="3155" width="0.7109375" style="9" customWidth="1"/>
    <col min="3156" max="3156" width="0.5703125" style="9" customWidth="1"/>
    <col min="3157" max="3167" width="0.85546875" style="9"/>
    <col min="3168" max="3168" width="2.7109375" style="9" customWidth="1"/>
    <col min="3169" max="3178" width="0.85546875" style="9"/>
    <col min="3179" max="3179" width="4.7109375" style="9" customWidth="1"/>
    <col min="3180" max="3195" width="0.85546875" style="9"/>
    <col min="3196" max="3196" width="4.5703125" style="9" customWidth="1"/>
    <col min="3197" max="3197" width="3.5703125" style="9" customWidth="1"/>
    <col min="3198" max="3200" width="0.85546875" style="9"/>
    <col min="3201" max="3201" width="1.28515625" style="9" customWidth="1"/>
    <col min="3202" max="3202" width="1.140625" style="9" customWidth="1"/>
    <col min="3203" max="3203" width="0.85546875" style="9"/>
    <col min="3204" max="3204" width="3.85546875" style="9" customWidth="1"/>
    <col min="3205" max="3205" width="3" style="9" customWidth="1"/>
    <col min="3206" max="3362" width="0.85546875" style="9"/>
    <col min="3363" max="3363" width="1.5703125" style="9" customWidth="1"/>
    <col min="3364" max="3366" width="0.85546875" style="9"/>
    <col min="3367" max="3367" width="1.7109375" style="9" customWidth="1"/>
    <col min="3368" max="3368" width="0.85546875" style="9"/>
    <col min="3369" max="3369" width="2" style="9" customWidth="1"/>
    <col min="3370" max="3370" width="2.140625" style="9" customWidth="1"/>
    <col min="3371" max="3371" width="1.7109375" style="9" customWidth="1"/>
    <col min="3372" max="3372" width="1.42578125" style="9" customWidth="1"/>
    <col min="3373" max="3373" width="0.85546875" style="9"/>
    <col min="3374" max="3374" width="1.7109375" style="9" customWidth="1"/>
    <col min="3375" max="3382" width="0.85546875" style="9"/>
    <col min="3383" max="3383" width="5.5703125" style="9" customWidth="1"/>
    <col min="3384" max="3388" width="0.85546875" style="9"/>
    <col min="3389" max="3389" width="1.85546875" style="9" customWidth="1"/>
    <col min="3390" max="3394" width="0.85546875" style="9"/>
    <col min="3395" max="3395" width="2.28515625" style="9" customWidth="1"/>
    <col min="3396" max="3407" width="0.85546875" style="9"/>
    <col min="3408" max="3408" width="1.140625" style="9" customWidth="1"/>
    <col min="3409" max="3409" width="0.85546875" style="9" customWidth="1"/>
    <col min="3410" max="3411" width="0.7109375" style="9" customWidth="1"/>
    <col min="3412" max="3412" width="0.5703125" style="9" customWidth="1"/>
    <col min="3413" max="3423" width="0.85546875" style="9"/>
    <col min="3424" max="3424" width="2.7109375" style="9" customWidth="1"/>
    <col min="3425" max="3434" width="0.85546875" style="9"/>
    <col min="3435" max="3435" width="4.7109375" style="9" customWidth="1"/>
    <col min="3436" max="3451" width="0.85546875" style="9"/>
    <col min="3452" max="3452" width="4.5703125" style="9" customWidth="1"/>
    <col min="3453" max="3453" width="3.5703125" style="9" customWidth="1"/>
    <col min="3454" max="3456" width="0.85546875" style="9"/>
    <col min="3457" max="3457" width="1.28515625" style="9" customWidth="1"/>
    <col min="3458" max="3458" width="1.140625" style="9" customWidth="1"/>
    <col min="3459" max="3459" width="0.85546875" style="9"/>
    <col min="3460" max="3460" width="3.85546875" style="9" customWidth="1"/>
    <col min="3461" max="3461" width="3" style="9" customWidth="1"/>
    <col min="3462" max="3618" width="0.85546875" style="9"/>
    <col min="3619" max="3619" width="1.5703125" style="9" customWidth="1"/>
    <col min="3620" max="3622" width="0.85546875" style="9"/>
    <col min="3623" max="3623" width="1.7109375" style="9" customWidth="1"/>
    <col min="3624" max="3624" width="0.85546875" style="9"/>
    <col min="3625" max="3625" width="2" style="9" customWidth="1"/>
    <col min="3626" max="3626" width="2.140625" style="9" customWidth="1"/>
    <col min="3627" max="3627" width="1.7109375" style="9" customWidth="1"/>
    <col min="3628" max="3628" width="1.42578125" style="9" customWidth="1"/>
    <col min="3629" max="3629" width="0.85546875" style="9"/>
    <col min="3630" max="3630" width="1.7109375" style="9" customWidth="1"/>
    <col min="3631" max="3638" width="0.85546875" style="9"/>
    <col min="3639" max="3639" width="5.5703125" style="9" customWidth="1"/>
    <col min="3640" max="3644" width="0.85546875" style="9"/>
    <col min="3645" max="3645" width="1.85546875" style="9" customWidth="1"/>
    <col min="3646" max="3650" width="0.85546875" style="9"/>
    <col min="3651" max="3651" width="2.28515625" style="9" customWidth="1"/>
    <col min="3652" max="3663" width="0.85546875" style="9"/>
    <col min="3664" max="3664" width="1.140625" style="9" customWidth="1"/>
    <col min="3665" max="3665" width="0.85546875" style="9" customWidth="1"/>
    <col min="3666" max="3667" width="0.7109375" style="9" customWidth="1"/>
    <col min="3668" max="3668" width="0.5703125" style="9" customWidth="1"/>
    <col min="3669" max="3679" width="0.85546875" style="9"/>
    <col min="3680" max="3680" width="2.7109375" style="9" customWidth="1"/>
    <col min="3681" max="3690" width="0.85546875" style="9"/>
    <col min="3691" max="3691" width="4.7109375" style="9" customWidth="1"/>
    <col min="3692" max="3707" width="0.85546875" style="9"/>
    <col min="3708" max="3708" width="4.5703125" style="9" customWidth="1"/>
    <col min="3709" max="3709" width="3.5703125" style="9" customWidth="1"/>
    <col min="3710" max="3712" width="0.85546875" style="9"/>
    <col min="3713" max="3713" width="1.28515625" style="9" customWidth="1"/>
    <col min="3714" max="3714" width="1.140625" style="9" customWidth="1"/>
    <col min="3715" max="3715" width="0.85546875" style="9"/>
    <col min="3716" max="3716" width="3.85546875" style="9" customWidth="1"/>
    <col min="3717" max="3717" width="3" style="9" customWidth="1"/>
    <col min="3718" max="3874" width="0.85546875" style="9"/>
    <col min="3875" max="3875" width="1.5703125" style="9" customWidth="1"/>
    <col min="3876" max="3878" width="0.85546875" style="9"/>
    <col min="3879" max="3879" width="1.7109375" style="9" customWidth="1"/>
    <col min="3880" max="3880" width="0.85546875" style="9"/>
    <col min="3881" max="3881" width="2" style="9" customWidth="1"/>
    <col min="3882" max="3882" width="2.140625" style="9" customWidth="1"/>
    <col min="3883" max="3883" width="1.7109375" style="9" customWidth="1"/>
    <col min="3884" max="3884" width="1.42578125" style="9" customWidth="1"/>
    <col min="3885" max="3885" width="0.85546875" style="9"/>
    <col min="3886" max="3886" width="1.7109375" style="9" customWidth="1"/>
    <col min="3887" max="3894" width="0.85546875" style="9"/>
    <col min="3895" max="3895" width="5.5703125" style="9" customWidth="1"/>
    <col min="3896" max="3900" width="0.85546875" style="9"/>
    <col min="3901" max="3901" width="1.85546875" style="9" customWidth="1"/>
    <col min="3902" max="3906" width="0.85546875" style="9"/>
    <col min="3907" max="3907" width="2.28515625" style="9" customWidth="1"/>
    <col min="3908" max="3919" width="0.85546875" style="9"/>
    <col min="3920" max="3920" width="1.140625" style="9" customWidth="1"/>
    <col min="3921" max="3921" width="0.85546875" style="9" customWidth="1"/>
    <col min="3922" max="3923" width="0.7109375" style="9" customWidth="1"/>
    <col min="3924" max="3924" width="0.5703125" style="9" customWidth="1"/>
    <col min="3925" max="3935" width="0.85546875" style="9"/>
    <col min="3936" max="3936" width="2.7109375" style="9" customWidth="1"/>
    <col min="3937" max="3946" width="0.85546875" style="9"/>
    <col min="3947" max="3947" width="4.7109375" style="9" customWidth="1"/>
    <col min="3948" max="3963" width="0.85546875" style="9"/>
    <col min="3964" max="3964" width="4.5703125" style="9" customWidth="1"/>
    <col min="3965" max="3965" width="3.5703125" style="9" customWidth="1"/>
    <col min="3966" max="3968" width="0.85546875" style="9"/>
    <col min="3969" max="3969" width="1.28515625" style="9" customWidth="1"/>
    <col min="3970" max="3970" width="1.140625" style="9" customWidth="1"/>
    <col min="3971" max="3971" width="0.85546875" style="9"/>
    <col min="3972" max="3972" width="3.85546875" style="9" customWidth="1"/>
    <col min="3973" max="3973" width="3" style="9" customWidth="1"/>
    <col min="3974" max="4130" width="0.85546875" style="9"/>
    <col min="4131" max="4131" width="1.5703125" style="9" customWidth="1"/>
    <col min="4132" max="4134" width="0.85546875" style="9"/>
    <col min="4135" max="4135" width="1.7109375" style="9" customWidth="1"/>
    <col min="4136" max="4136" width="0.85546875" style="9"/>
    <col min="4137" max="4137" width="2" style="9" customWidth="1"/>
    <col min="4138" max="4138" width="2.140625" style="9" customWidth="1"/>
    <col min="4139" max="4139" width="1.7109375" style="9" customWidth="1"/>
    <col min="4140" max="4140" width="1.42578125" style="9" customWidth="1"/>
    <col min="4141" max="4141" width="0.85546875" style="9"/>
    <col min="4142" max="4142" width="1.7109375" style="9" customWidth="1"/>
    <col min="4143" max="4150" width="0.85546875" style="9"/>
    <col min="4151" max="4151" width="5.5703125" style="9" customWidth="1"/>
    <col min="4152" max="4156" width="0.85546875" style="9"/>
    <col min="4157" max="4157" width="1.85546875" style="9" customWidth="1"/>
    <col min="4158" max="4162" width="0.85546875" style="9"/>
    <col min="4163" max="4163" width="2.28515625" style="9" customWidth="1"/>
    <col min="4164" max="4175" width="0.85546875" style="9"/>
    <col min="4176" max="4176" width="1.140625" style="9" customWidth="1"/>
    <col min="4177" max="4177" width="0.85546875" style="9" customWidth="1"/>
    <col min="4178" max="4179" width="0.7109375" style="9" customWidth="1"/>
    <col min="4180" max="4180" width="0.5703125" style="9" customWidth="1"/>
    <col min="4181" max="4191" width="0.85546875" style="9"/>
    <col min="4192" max="4192" width="2.7109375" style="9" customWidth="1"/>
    <col min="4193" max="4202" width="0.85546875" style="9"/>
    <col min="4203" max="4203" width="4.7109375" style="9" customWidth="1"/>
    <col min="4204" max="4219" width="0.85546875" style="9"/>
    <col min="4220" max="4220" width="4.5703125" style="9" customWidth="1"/>
    <col min="4221" max="4221" width="3.5703125" style="9" customWidth="1"/>
    <col min="4222" max="4224" width="0.85546875" style="9"/>
    <col min="4225" max="4225" width="1.28515625" style="9" customWidth="1"/>
    <col min="4226" max="4226" width="1.140625" style="9" customWidth="1"/>
    <col min="4227" max="4227" width="0.85546875" style="9"/>
    <col min="4228" max="4228" width="3.85546875" style="9" customWidth="1"/>
    <col min="4229" max="4229" width="3" style="9" customWidth="1"/>
    <col min="4230" max="4386" width="0.85546875" style="9"/>
    <col min="4387" max="4387" width="1.5703125" style="9" customWidth="1"/>
    <col min="4388" max="4390" width="0.85546875" style="9"/>
    <col min="4391" max="4391" width="1.7109375" style="9" customWidth="1"/>
    <col min="4392" max="4392" width="0.85546875" style="9"/>
    <col min="4393" max="4393" width="2" style="9" customWidth="1"/>
    <col min="4394" max="4394" width="2.140625" style="9" customWidth="1"/>
    <col min="4395" max="4395" width="1.7109375" style="9" customWidth="1"/>
    <col min="4396" max="4396" width="1.42578125" style="9" customWidth="1"/>
    <col min="4397" max="4397" width="0.85546875" style="9"/>
    <col min="4398" max="4398" width="1.7109375" style="9" customWidth="1"/>
    <col min="4399" max="4406" width="0.85546875" style="9"/>
    <col min="4407" max="4407" width="5.5703125" style="9" customWidth="1"/>
    <col min="4408" max="4412" width="0.85546875" style="9"/>
    <col min="4413" max="4413" width="1.85546875" style="9" customWidth="1"/>
    <col min="4414" max="4418" width="0.85546875" style="9"/>
    <col min="4419" max="4419" width="2.28515625" style="9" customWidth="1"/>
    <col min="4420" max="4431" width="0.85546875" style="9"/>
    <col min="4432" max="4432" width="1.140625" style="9" customWidth="1"/>
    <col min="4433" max="4433" width="0.85546875" style="9" customWidth="1"/>
    <col min="4434" max="4435" width="0.7109375" style="9" customWidth="1"/>
    <col min="4436" max="4436" width="0.5703125" style="9" customWidth="1"/>
    <col min="4437" max="4447" width="0.85546875" style="9"/>
    <col min="4448" max="4448" width="2.7109375" style="9" customWidth="1"/>
    <col min="4449" max="4458" width="0.85546875" style="9"/>
    <col min="4459" max="4459" width="4.7109375" style="9" customWidth="1"/>
    <col min="4460" max="4475" width="0.85546875" style="9"/>
    <col min="4476" max="4476" width="4.5703125" style="9" customWidth="1"/>
    <col min="4477" max="4477" width="3.5703125" style="9" customWidth="1"/>
    <col min="4478" max="4480" width="0.85546875" style="9"/>
    <col min="4481" max="4481" width="1.28515625" style="9" customWidth="1"/>
    <col min="4482" max="4482" width="1.140625" style="9" customWidth="1"/>
    <col min="4483" max="4483" width="0.85546875" style="9"/>
    <col min="4484" max="4484" width="3.85546875" style="9" customWidth="1"/>
    <col min="4485" max="4485" width="3" style="9" customWidth="1"/>
    <col min="4486" max="4642" width="0.85546875" style="9"/>
    <col min="4643" max="4643" width="1.5703125" style="9" customWidth="1"/>
    <col min="4644" max="4646" width="0.85546875" style="9"/>
    <col min="4647" max="4647" width="1.7109375" style="9" customWidth="1"/>
    <col min="4648" max="4648" width="0.85546875" style="9"/>
    <col min="4649" max="4649" width="2" style="9" customWidth="1"/>
    <col min="4650" max="4650" width="2.140625" style="9" customWidth="1"/>
    <col min="4651" max="4651" width="1.7109375" style="9" customWidth="1"/>
    <col min="4652" max="4652" width="1.42578125" style="9" customWidth="1"/>
    <col min="4653" max="4653" width="0.85546875" style="9"/>
    <col min="4654" max="4654" width="1.7109375" style="9" customWidth="1"/>
    <col min="4655" max="4662" width="0.85546875" style="9"/>
    <col min="4663" max="4663" width="5.5703125" style="9" customWidth="1"/>
    <col min="4664" max="4668" width="0.85546875" style="9"/>
    <col min="4669" max="4669" width="1.85546875" style="9" customWidth="1"/>
    <col min="4670" max="4674" width="0.85546875" style="9"/>
    <col min="4675" max="4675" width="2.28515625" style="9" customWidth="1"/>
    <col min="4676" max="4687" width="0.85546875" style="9"/>
    <col min="4688" max="4688" width="1.140625" style="9" customWidth="1"/>
    <col min="4689" max="4689" width="0.85546875" style="9" customWidth="1"/>
    <col min="4690" max="4691" width="0.7109375" style="9" customWidth="1"/>
    <col min="4692" max="4692" width="0.5703125" style="9" customWidth="1"/>
    <col min="4693" max="4703" width="0.85546875" style="9"/>
    <col min="4704" max="4704" width="2.7109375" style="9" customWidth="1"/>
    <col min="4705" max="4714" width="0.85546875" style="9"/>
    <col min="4715" max="4715" width="4.7109375" style="9" customWidth="1"/>
    <col min="4716" max="4731" width="0.85546875" style="9"/>
    <col min="4732" max="4732" width="4.5703125" style="9" customWidth="1"/>
    <col min="4733" max="4733" width="3.5703125" style="9" customWidth="1"/>
    <col min="4734" max="4736" width="0.85546875" style="9"/>
    <col min="4737" max="4737" width="1.28515625" style="9" customWidth="1"/>
    <col min="4738" max="4738" width="1.140625" style="9" customWidth="1"/>
    <col min="4739" max="4739" width="0.85546875" style="9"/>
    <col min="4740" max="4740" width="3.85546875" style="9" customWidth="1"/>
    <col min="4741" max="4741" width="3" style="9" customWidth="1"/>
    <col min="4742" max="4898" width="0.85546875" style="9"/>
    <col min="4899" max="4899" width="1.5703125" style="9" customWidth="1"/>
    <col min="4900" max="4902" width="0.85546875" style="9"/>
    <col min="4903" max="4903" width="1.7109375" style="9" customWidth="1"/>
    <col min="4904" max="4904" width="0.85546875" style="9"/>
    <col min="4905" max="4905" width="2" style="9" customWidth="1"/>
    <col min="4906" max="4906" width="2.140625" style="9" customWidth="1"/>
    <col min="4907" max="4907" width="1.7109375" style="9" customWidth="1"/>
    <col min="4908" max="4908" width="1.42578125" style="9" customWidth="1"/>
    <col min="4909" max="4909" width="0.85546875" style="9"/>
    <col min="4910" max="4910" width="1.7109375" style="9" customWidth="1"/>
    <col min="4911" max="4918" width="0.85546875" style="9"/>
    <col min="4919" max="4919" width="5.5703125" style="9" customWidth="1"/>
    <col min="4920" max="4924" width="0.85546875" style="9"/>
    <col min="4925" max="4925" width="1.85546875" style="9" customWidth="1"/>
    <col min="4926" max="4930" width="0.85546875" style="9"/>
    <col min="4931" max="4931" width="2.28515625" style="9" customWidth="1"/>
    <col min="4932" max="4943" width="0.85546875" style="9"/>
    <col min="4944" max="4944" width="1.140625" style="9" customWidth="1"/>
    <col min="4945" max="4945" width="0.85546875" style="9" customWidth="1"/>
    <col min="4946" max="4947" width="0.7109375" style="9" customWidth="1"/>
    <col min="4948" max="4948" width="0.5703125" style="9" customWidth="1"/>
    <col min="4949" max="4959" width="0.85546875" style="9"/>
    <col min="4960" max="4960" width="2.7109375" style="9" customWidth="1"/>
    <col min="4961" max="4970" width="0.85546875" style="9"/>
    <col min="4971" max="4971" width="4.7109375" style="9" customWidth="1"/>
    <col min="4972" max="4987" width="0.85546875" style="9"/>
    <col min="4988" max="4988" width="4.5703125" style="9" customWidth="1"/>
    <col min="4989" max="4989" width="3.5703125" style="9" customWidth="1"/>
    <col min="4990" max="4992" width="0.85546875" style="9"/>
    <col min="4993" max="4993" width="1.28515625" style="9" customWidth="1"/>
    <col min="4994" max="4994" width="1.140625" style="9" customWidth="1"/>
    <col min="4995" max="4995" width="0.85546875" style="9"/>
    <col min="4996" max="4996" width="3.85546875" style="9" customWidth="1"/>
    <col min="4997" max="4997" width="3" style="9" customWidth="1"/>
    <col min="4998" max="5154" width="0.85546875" style="9"/>
    <col min="5155" max="5155" width="1.5703125" style="9" customWidth="1"/>
    <col min="5156" max="5158" width="0.85546875" style="9"/>
    <col min="5159" max="5159" width="1.7109375" style="9" customWidth="1"/>
    <col min="5160" max="5160" width="0.85546875" style="9"/>
    <col min="5161" max="5161" width="2" style="9" customWidth="1"/>
    <col min="5162" max="5162" width="2.140625" style="9" customWidth="1"/>
    <col min="5163" max="5163" width="1.7109375" style="9" customWidth="1"/>
    <col min="5164" max="5164" width="1.42578125" style="9" customWidth="1"/>
    <col min="5165" max="5165" width="0.85546875" style="9"/>
    <col min="5166" max="5166" width="1.7109375" style="9" customWidth="1"/>
    <col min="5167" max="5174" width="0.85546875" style="9"/>
    <col min="5175" max="5175" width="5.5703125" style="9" customWidth="1"/>
    <col min="5176" max="5180" width="0.85546875" style="9"/>
    <col min="5181" max="5181" width="1.85546875" style="9" customWidth="1"/>
    <col min="5182" max="5186" width="0.85546875" style="9"/>
    <col min="5187" max="5187" width="2.28515625" style="9" customWidth="1"/>
    <col min="5188" max="5199" width="0.85546875" style="9"/>
    <col min="5200" max="5200" width="1.140625" style="9" customWidth="1"/>
    <col min="5201" max="5201" width="0.85546875" style="9" customWidth="1"/>
    <col min="5202" max="5203" width="0.7109375" style="9" customWidth="1"/>
    <col min="5204" max="5204" width="0.5703125" style="9" customWidth="1"/>
    <col min="5205" max="5215" width="0.85546875" style="9"/>
    <col min="5216" max="5216" width="2.7109375" style="9" customWidth="1"/>
    <col min="5217" max="5226" width="0.85546875" style="9"/>
    <col min="5227" max="5227" width="4.7109375" style="9" customWidth="1"/>
    <col min="5228" max="5243" width="0.85546875" style="9"/>
    <col min="5244" max="5244" width="4.5703125" style="9" customWidth="1"/>
    <col min="5245" max="5245" width="3.5703125" style="9" customWidth="1"/>
    <col min="5246" max="5248" width="0.85546875" style="9"/>
    <col min="5249" max="5249" width="1.28515625" style="9" customWidth="1"/>
    <col min="5250" max="5250" width="1.140625" style="9" customWidth="1"/>
    <col min="5251" max="5251" width="0.85546875" style="9"/>
    <col min="5252" max="5252" width="3.85546875" style="9" customWidth="1"/>
    <col min="5253" max="5253" width="3" style="9" customWidth="1"/>
    <col min="5254" max="5410" width="0.85546875" style="9"/>
    <col min="5411" max="5411" width="1.5703125" style="9" customWidth="1"/>
    <col min="5412" max="5414" width="0.85546875" style="9"/>
    <col min="5415" max="5415" width="1.7109375" style="9" customWidth="1"/>
    <col min="5416" max="5416" width="0.85546875" style="9"/>
    <col min="5417" max="5417" width="2" style="9" customWidth="1"/>
    <col min="5418" max="5418" width="2.140625" style="9" customWidth="1"/>
    <col min="5419" max="5419" width="1.7109375" style="9" customWidth="1"/>
    <col min="5420" max="5420" width="1.42578125" style="9" customWidth="1"/>
    <col min="5421" max="5421" width="0.85546875" style="9"/>
    <col min="5422" max="5422" width="1.7109375" style="9" customWidth="1"/>
    <col min="5423" max="5430" width="0.85546875" style="9"/>
    <col min="5431" max="5431" width="5.5703125" style="9" customWidth="1"/>
    <col min="5432" max="5436" width="0.85546875" style="9"/>
    <col min="5437" max="5437" width="1.85546875" style="9" customWidth="1"/>
    <col min="5438" max="5442" width="0.85546875" style="9"/>
    <col min="5443" max="5443" width="2.28515625" style="9" customWidth="1"/>
    <col min="5444" max="5455" width="0.85546875" style="9"/>
    <col min="5456" max="5456" width="1.140625" style="9" customWidth="1"/>
    <col min="5457" max="5457" width="0.85546875" style="9" customWidth="1"/>
    <col min="5458" max="5459" width="0.7109375" style="9" customWidth="1"/>
    <col min="5460" max="5460" width="0.5703125" style="9" customWidth="1"/>
    <col min="5461" max="5471" width="0.85546875" style="9"/>
    <col min="5472" max="5472" width="2.7109375" style="9" customWidth="1"/>
    <col min="5473" max="5482" width="0.85546875" style="9"/>
    <col min="5483" max="5483" width="4.7109375" style="9" customWidth="1"/>
    <col min="5484" max="5499" width="0.85546875" style="9"/>
    <col min="5500" max="5500" width="4.5703125" style="9" customWidth="1"/>
    <col min="5501" max="5501" width="3.5703125" style="9" customWidth="1"/>
    <col min="5502" max="5504" width="0.85546875" style="9"/>
    <col min="5505" max="5505" width="1.28515625" style="9" customWidth="1"/>
    <col min="5506" max="5506" width="1.140625" style="9" customWidth="1"/>
    <col min="5507" max="5507" width="0.85546875" style="9"/>
    <col min="5508" max="5508" width="3.85546875" style="9" customWidth="1"/>
    <col min="5509" max="5509" width="3" style="9" customWidth="1"/>
    <col min="5510" max="5666" width="0.85546875" style="9"/>
    <col min="5667" max="5667" width="1.5703125" style="9" customWidth="1"/>
    <col min="5668" max="5670" width="0.85546875" style="9"/>
    <col min="5671" max="5671" width="1.7109375" style="9" customWidth="1"/>
    <col min="5672" max="5672" width="0.85546875" style="9"/>
    <col min="5673" max="5673" width="2" style="9" customWidth="1"/>
    <col min="5674" max="5674" width="2.140625" style="9" customWidth="1"/>
    <col min="5675" max="5675" width="1.7109375" style="9" customWidth="1"/>
    <col min="5676" max="5676" width="1.42578125" style="9" customWidth="1"/>
    <col min="5677" max="5677" width="0.85546875" style="9"/>
    <col min="5678" max="5678" width="1.7109375" style="9" customWidth="1"/>
    <col min="5679" max="5686" width="0.85546875" style="9"/>
    <col min="5687" max="5687" width="5.5703125" style="9" customWidth="1"/>
    <col min="5688" max="5692" width="0.85546875" style="9"/>
    <col min="5693" max="5693" width="1.85546875" style="9" customWidth="1"/>
    <col min="5694" max="5698" width="0.85546875" style="9"/>
    <col min="5699" max="5699" width="2.28515625" style="9" customWidth="1"/>
    <col min="5700" max="5711" width="0.85546875" style="9"/>
    <col min="5712" max="5712" width="1.140625" style="9" customWidth="1"/>
    <col min="5713" max="5713" width="0.85546875" style="9" customWidth="1"/>
    <col min="5714" max="5715" width="0.7109375" style="9" customWidth="1"/>
    <col min="5716" max="5716" width="0.5703125" style="9" customWidth="1"/>
    <col min="5717" max="5727" width="0.85546875" style="9"/>
    <col min="5728" max="5728" width="2.7109375" style="9" customWidth="1"/>
    <col min="5729" max="5738" width="0.85546875" style="9"/>
    <col min="5739" max="5739" width="4.7109375" style="9" customWidth="1"/>
    <col min="5740" max="5755" width="0.85546875" style="9"/>
    <col min="5756" max="5756" width="4.5703125" style="9" customWidth="1"/>
    <col min="5757" max="5757" width="3.5703125" style="9" customWidth="1"/>
    <col min="5758" max="5760" width="0.85546875" style="9"/>
    <col min="5761" max="5761" width="1.28515625" style="9" customWidth="1"/>
    <col min="5762" max="5762" width="1.140625" style="9" customWidth="1"/>
    <col min="5763" max="5763" width="0.85546875" style="9"/>
    <col min="5764" max="5764" width="3.85546875" style="9" customWidth="1"/>
    <col min="5765" max="5765" width="3" style="9" customWidth="1"/>
    <col min="5766" max="5922" width="0.85546875" style="9"/>
    <col min="5923" max="5923" width="1.5703125" style="9" customWidth="1"/>
    <col min="5924" max="5926" width="0.85546875" style="9"/>
    <col min="5927" max="5927" width="1.7109375" style="9" customWidth="1"/>
    <col min="5928" max="5928" width="0.85546875" style="9"/>
    <col min="5929" max="5929" width="2" style="9" customWidth="1"/>
    <col min="5930" max="5930" width="2.140625" style="9" customWidth="1"/>
    <col min="5931" max="5931" width="1.7109375" style="9" customWidth="1"/>
    <col min="5932" max="5932" width="1.42578125" style="9" customWidth="1"/>
    <col min="5933" max="5933" width="0.85546875" style="9"/>
    <col min="5934" max="5934" width="1.7109375" style="9" customWidth="1"/>
    <col min="5935" max="5942" width="0.85546875" style="9"/>
    <col min="5943" max="5943" width="5.5703125" style="9" customWidth="1"/>
    <col min="5944" max="5948" width="0.85546875" style="9"/>
    <col min="5949" max="5949" width="1.85546875" style="9" customWidth="1"/>
    <col min="5950" max="5954" width="0.85546875" style="9"/>
    <col min="5955" max="5955" width="2.28515625" style="9" customWidth="1"/>
    <col min="5956" max="5967" width="0.85546875" style="9"/>
    <col min="5968" max="5968" width="1.140625" style="9" customWidth="1"/>
    <col min="5969" max="5969" width="0.85546875" style="9" customWidth="1"/>
    <col min="5970" max="5971" width="0.7109375" style="9" customWidth="1"/>
    <col min="5972" max="5972" width="0.5703125" style="9" customWidth="1"/>
    <col min="5973" max="5983" width="0.85546875" style="9"/>
    <col min="5984" max="5984" width="2.7109375" style="9" customWidth="1"/>
    <col min="5985" max="5994" width="0.85546875" style="9"/>
    <col min="5995" max="5995" width="4.7109375" style="9" customWidth="1"/>
    <col min="5996" max="6011" width="0.85546875" style="9"/>
    <col min="6012" max="6012" width="4.5703125" style="9" customWidth="1"/>
    <col min="6013" max="6013" width="3.5703125" style="9" customWidth="1"/>
    <col min="6014" max="6016" width="0.85546875" style="9"/>
    <col min="6017" max="6017" width="1.28515625" style="9" customWidth="1"/>
    <col min="6018" max="6018" width="1.140625" style="9" customWidth="1"/>
    <col min="6019" max="6019" width="0.85546875" style="9"/>
    <col min="6020" max="6020" width="3.85546875" style="9" customWidth="1"/>
    <col min="6021" max="6021" width="3" style="9" customWidth="1"/>
    <col min="6022" max="6178" width="0.85546875" style="9"/>
    <col min="6179" max="6179" width="1.5703125" style="9" customWidth="1"/>
    <col min="6180" max="6182" width="0.85546875" style="9"/>
    <col min="6183" max="6183" width="1.7109375" style="9" customWidth="1"/>
    <col min="6184" max="6184" width="0.85546875" style="9"/>
    <col min="6185" max="6185" width="2" style="9" customWidth="1"/>
    <col min="6186" max="6186" width="2.140625" style="9" customWidth="1"/>
    <col min="6187" max="6187" width="1.7109375" style="9" customWidth="1"/>
    <col min="6188" max="6188" width="1.42578125" style="9" customWidth="1"/>
    <col min="6189" max="6189" width="0.85546875" style="9"/>
    <col min="6190" max="6190" width="1.7109375" style="9" customWidth="1"/>
    <col min="6191" max="6198" width="0.85546875" style="9"/>
    <col min="6199" max="6199" width="5.5703125" style="9" customWidth="1"/>
    <col min="6200" max="6204" width="0.85546875" style="9"/>
    <col min="6205" max="6205" width="1.85546875" style="9" customWidth="1"/>
    <col min="6206" max="6210" width="0.85546875" style="9"/>
    <col min="6211" max="6211" width="2.28515625" style="9" customWidth="1"/>
    <col min="6212" max="6223" width="0.85546875" style="9"/>
    <col min="6224" max="6224" width="1.140625" style="9" customWidth="1"/>
    <col min="6225" max="6225" width="0.85546875" style="9" customWidth="1"/>
    <col min="6226" max="6227" width="0.7109375" style="9" customWidth="1"/>
    <col min="6228" max="6228" width="0.5703125" style="9" customWidth="1"/>
    <col min="6229" max="6239" width="0.85546875" style="9"/>
    <col min="6240" max="6240" width="2.7109375" style="9" customWidth="1"/>
    <col min="6241" max="6250" width="0.85546875" style="9"/>
    <col min="6251" max="6251" width="4.7109375" style="9" customWidth="1"/>
    <col min="6252" max="6267" width="0.85546875" style="9"/>
    <col min="6268" max="6268" width="4.5703125" style="9" customWidth="1"/>
    <col min="6269" max="6269" width="3.5703125" style="9" customWidth="1"/>
    <col min="6270" max="6272" width="0.85546875" style="9"/>
    <col min="6273" max="6273" width="1.28515625" style="9" customWidth="1"/>
    <col min="6274" max="6274" width="1.140625" style="9" customWidth="1"/>
    <col min="6275" max="6275" width="0.85546875" style="9"/>
    <col min="6276" max="6276" width="3.85546875" style="9" customWidth="1"/>
    <col min="6277" max="6277" width="3" style="9" customWidth="1"/>
    <col min="6278" max="6434" width="0.85546875" style="9"/>
    <col min="6435" max="6435" width="1.5703125" style="9" customWidth="1"/>
    <col min="6436" max="6438" width="0.85546875" style="9"/>
    <col min="6439" max="6439" width="1.7109375" style="9" customWidth="1"/>
    <col min="6440" max="6440" width="0.85546875" style="9"/>
    <col min="6441" max="6441" width="2" style="9" customWidth="1"/>
    <col min="6442" max="6442" width="2.140625" style="9" customWidth="1"/>
    <col min="6443" max="6443" width="1.7109375" style="9" customWidth="1"/>
    <col min="6444" max="6444" width="1.42578125" style="9" customWidth="1"/>
    <col min="6445" max="6445" width="0.85546875" style="9"/>
    <col min="6446" max="6446" width="1.7109375" style="9" customWidth="1"/>
    <col min="6447" max="6454" width="0.85546875" style="9"/>
    <col min="6455" max="6455" width="5.5703125" style="9" customWidth="1"/>
    <col min="6456" max="6460" width="0.85546875" style="9"/>
    <col min="6461" max="6461" width="1.85546875" style="9" customWidth="1"/>
    <col min="6462" max="6466" width="0.85546875" style="9"/>
    <col min="6467" max="6467" width="2.28515625" style="9" customWidth="1"/>
    <col min="6468" max="6479" width="0.85546875" style="9"/>
    <col min="6480" max="6480" width="1.140625" style="9" customWidth="1"/>
    <col min="6481" max="6481" width="0.85546875" style="9" customWidth="1"/>
    <col min="6482" max="6483" width="0.7109375" style="9" customWidth="1"/>
    <col min="6484" max="6484" width="0.5703125" style="9" customWidth="1"/>
    <col min="6485" max="6495" width="0.85546875" style="9"/>
    <col min="6496" max="6496" width="2.7109375" style="9" customWidth="1"/>
    <col min="6497" max="6506" width="0.85546875" style="9"/>
    <col min="6507" max="6507" width="4.7109375" style="9" customWidth="1"/>
    <col min="6508" max="6523" width="0.85546875" style="9"/>
    <col min="6524" max="6524" width="4.5703125" style="9" customWidth="1"/>
    <col min="6525" max="6525" width="3.5703125" style="9" customWidth="1"/>
    <col min="6526" max="6528" width="0.85546875" style="9"/>
    <col min="6529" max="6529" width="1.28515625" style="9" customWidth="1"/>
    <col min="6530" max="6530" width="1.140625" style="9" customWidth="1"/>
    <col min="6531" max="6531" width="0.85546875" style="9"/>
    <col min="6532" max="6532" width="3.85546875" style="9" customWidth="1"/>
    <col min="6533" max="6533" width="3" style="9" customWidth="1"/>
    <col min="6534" max="6690" width="0.85546875" style="9"/>
    <col min="6691" max="6691" width="1.5703125" style="9" customWidth="1"/>
    <col min="6692" max="6694" width="0.85546875" style="9"/>
    <col min="6695" max="6695" width="1.7109375" style="9" customWidth="1"/>
    <col min="6696" max="6696" width="0.85546875" style="9"/>
    <col min="6697" max="6697" width="2" style="9" customWidth="1"/>
    <col min="6698" max="6698" width="2.140625" style="9" customWidth="1"/>
    <col min="6699" max="6699" width="1.7109375" style="9" customWidth="1"/>
    <col min="6700" max="6700" width="1.42578125" style="9" customWidth="1"/>
    <col min="6701" max="6701" width="0.85546875" style="9"/>
    <col min="6702" max="6702" width="1.7109375" style="9" customWidth="1"/>
    <col min="6703" max="6710" width="0.85546875" style="9"/>
    <col min="6711" max="6711" width="5.5703125" style="9" customWidth="1"/>
    <col min="6712" max="6716" width="0.85546875" style="9"/>
    <col min="6717" max="6717" width="1.85546875" style="9" customWidth="1"/>
    <col min="6718" max="6722" width="0.85546875" style="9"/>
    <col min="6723" max="6723" width="2.28515625" style="9" customWidth="1"/>
    <col min="6724" max="6735" width="0.85546875" style="9"/>
    <col min="6736" max="6736" width="1.140625" style="9" customWidth="1"/>
    <col min="6737" max="6737" width="0.85546875" style="9" customWidth="1"/>
    <col min="6738" max="6739" width="0.7109375" style="9" customWidth="1"/>
    <col min="6740" max="6740" width="0.5703125" style="9" customWidth="1"/>
    <col min="6741" max="6751" width="0.85546875" style="9"/>
    <col min="6752" max="6752" width="2.7109375" style="9" customWidth="1"/>
    <col min="6753" max="6762" width="0.85546875" style="9"/>
    <col min="6763" max="6763" width="4.7109375" style="9" customWidth="1"/>
    <col min="6764" max="6779" width="0.85546875" style="9"/>
    <col min="6780" max="6780" width="4.5703125" style="9" customWidth="1"/>
    <col min="6781" max="6781" width="3.5703125" style="9" customWidth="1"/>
    <col min="6782" max="6784" width="0.85546875" style="9"/>
    <col min="6785" max="6785" width="1.28515625" style="9" customWidth="1"/>
    <col min="6786" max="6786" width="1.140625" style="9" customWidth="1"/>
    <col min="6787" max="6787" width="0.85546875" style="9"/>
    <col min="6788" max="6788" width="3.85546875" style="9" customWidth="1"/>
    <col min="6789" max="6789" width="3" style="9" customWidth="1"/>
    <col min="6790" max="6946" width="0.85546875" style="9"/>
    <col min="6947" max="6947" width="1.5703125" style="9" customWidth="1"/>
    <col min="6948" max="6950" width="0.85546875" style="9"/>
    <col min="6951" max="6951" width="1.7109375" style="9" customWidth="1"/>
    <col min="6952" max="6952" width="0.85546875" style="9"/>
    <col min="6953" max="6953" width="2" style="9" customWidth="1"/>
    <col min="6954" max="6954" width="2.140625" style="9" customWidth="1"/>
    <col min="6955" max="6955" width="1.7109375" style="9" customWidth="1"/>
    <col min="6956" max="6956" width="1.42578125" style="9" customWidth="1"/>
    <col min="6957" max="6957" width="0.85546875" style="9"/>
    <col min="6958" max="6958" width="1.7109375" style="9" customWidth="1"/>
    <col min="6959" max="6966" width="0.85546875" style="9"/>
    <col min="6967" max="6967" width="5.5703125" style="9" customWidth="1"/>
    <col min="6968" max="6972" width="0.85546875" style="9"/>
    <col min="6973" max="6973" width="1.85546875" style="9" customWidth="1"/>
    <col min="6974" max="6978" width="0.85546875" style="9"/>
    <col min="6979" max="6979" width="2.28515625" style="9" customWidth="1"/>
    <col min="6980" max="6991" width="0.85546875" style="9"/>
    <col min="6992" max="6992" width="1.140625" style="9" customWidth="1"/>
    <col min="6993" max="6993" width="0.85546875" style="9" customWidth="1"/>
    <col min="6994" max="6995" width="0.7109375" style="9" customWidth="1"/>
    <col min="6996" max="6996" width="0.5703125" style="9" customWidth="1"/>
    <col min="6997" max="7007" width="0.85546875" style="9"/>
    <col min="7008" max="7008" width="2.7109375" style="9" customWidth="1"/>
    <col min="7009" max="7018" width="0.85546875" style="9"/>
    <col min="7019" max="7019" width="4.7109375" style="9" customWidth="1"/>
    <col min="7020" max="7035" width="0.85546875" style="9"/>
    <col min="7036" max="7036" width="4.5703125" style="9" customWidth="1"/>
    <col min="7037" max="7037" width="3.5703125" style="9" customWidth="1"/>
    <col min="7038" max="7040" width="0.85546875" style="9"/>
    <col min="7041" max="7041" width="1.28515625" style="9" customWidth="1"/>
    <col min="7042" max="7042" width="1.140625" style="9" customWidth="1"/>
    <col min="7043" max="7043" width="0.85546875" style="9"/>
    <col min="7044" max="7044" width="3.85546875" style="9" customWidth="1"/>
    <col min="7045" max="7045" width="3" style="9" customWidth="1"/>
    <col min="7046" max="7202" width="0.85546875" style="9"/>
    <col min="7203" max="7203" width="1.5703125" style="9" customWidth="1"/>
    <col min="7204" max="7206" width="0.85546875" style="9"/>
    <col min="7207" max="7207" width="1.7109375" style="9" customWidth="1"/>
    <col min="7208" max="7208" width="0.85546875" style="9"/>
    <col min="7209" max="7209" width="2" style="9" customWidth="1"/>
    <col min="7210" max="7210" width="2.140625" style="9" customWidth="1"/>
    <col min="7211" max="7211" width="1.7109375" style="9" customWidth="1"/>
    <col min="7212" max="7212" width="1.42578125" style="9" customWidth="1"/>
    <col min="7213" max="7213" width="0.85546875" style="9"/>
    <col min="7214" max="7214" width="1.7109375" style="9" customWidth="1"/>
    <col min="7215" max="7222" width="0.85546875" style="9"/>
    <col min="7223" max="7223" width="5.5703125" style="9" customWidth="1"/>
    <col min="7224" max="7228" width="0.85546875" style="9"/>
    <col min="7229" max="7229" width="1.85546875" style="9" customWidth="1"/>
    <col min="7230" max="7234" width="0.85546875" style="9"/>
    <col min="7235" max="7235" width="2.28515625" style="9" customWidth="1"/>
    <col min="7236" max="7247" width="0.85546875" style="9"/>
    <col min="7248" max="7248" width="1.140625" style="9" customWidth="1"/>
    <col min="7249" max="7249" width="0.85546875" style="9" customWidth="1"/>
    <col min="7250" max="7251" width="0.7109375" style="9" customWidth="1"/>
    <col min="7252" max="7252" width="0.5703125" style="9" customWidth="1"/>
    <col min="7253" max="7263" width="0.85546875" style="9"/>
    <col min="7264" max="7264" width="2.7109375" style="9" customWidth="1"/>
    <col min="7265" max="7274" width="0.85546875" style="9"/>
    <col min="7275" max="7275" width="4.7109375" style="9" customWidth="1"/>
    <col min="7276" max="7291" width="0.85546875" style="9"/>
    <col min="7292" max="7292" width="4.5703125" style="9" customWidth="1"/>
    <col min="7293" max="7293" width="3.5703125" style="9" customWidth="1"/>
    <col min="7294" max="7296" width="0.85546875" style="9"/>
    <col min="7297" max="7297" width="1.28515625" style="9" customWidth="1"/>
    <col min="7298" max="7298" width="1.140625" style="9" customWidth="1"/>
    <col min="7299" max="7299" width="0.85546875" style="9"/>
    <col min="7300" max="7300" width="3.85546875" style="9" customWidth="1"/>
    <col min="7301" max="7301" width="3" style="9" customWidth="1"/>
    <col min="7302" max="7458" width="0.85546875" style="9"/>
    <col min="7459" max="7459" width="1.5703125" style="9" customWidth="1"/>
    <col min="7460" max="7462" width="0.85546875" style="9"/>
    <col min="7463" max="7463" width="1.7109375" style="9" customWidth="1"/>
    <col min="7464" max="7464" width="0.85546875" style="9"/>
    <col min="7465" max="7465" width="2" style="9" customWidth="1"/>
    <col min="7466" max="7466" width="2.140625" style="9" customWidth="1"/>
    <col min="7467" max="7467" width="1.7109375" style="9" customWidth="1"/>
    <col min="7468" max="7468" width="1.42578125" style="9" customWidth="1"/>
    <col min="7469" max="7469" width="0.85546875" style="9"/>
    <col min="7470" max="7470" width="1.7109375" style="9" customWidth="1"/>
    <col min="7471" max="7478" width="0.85546875" style="9"/>
    <col min="7479" max="7479" width="5.5703125" style="9" customWidth="1"/>
    <col min="7480" max="7484" width="0.85546875" style="9"/>
    <col min="7485" max="7485" width="1.85546875" style="9" customWidth="1"/>
    <col min="7486" max="7490" width="0.85546875" style="9"/>
    <col min="7491" max="7491" width="2.28515625" style="9" customWidth="1"/>
    <col min="7492" max="7503" width="0.85546875" style="9"/>
    <col min="7504" max="7504" width="1.140625" style="9" customWidth="1"/>
    <col min="7505" max="7505" width="0.85546875" style="9" customWidth="1"/>
    <col min="7506" max="7507" width="0.7109375" style="9" customWidth="1"/>
    <col min="7508" max="7508" width="0.5703125" style="9" customWidth="1"/>
    <col min="7509" max="7519" width="0.85546875" style="9"/>
    <col min="7520" max="7520" width="2.7109375" style="9" customWidth="1"/>
    <col min="7521" max="7530" width="0.85546875" style="9"/>
    <col min="7531" max="7531" width="4.7109375" style="9" customWidth="1"/>
    <col min="7532" max="7547" width="0.85546875" style="9"/>
    <col min="7548" max="7548" width="4.5703125" style="9" customWidth="1"/>
    <col min="7549" max="7549" width="3.5703125" style="9" customWidth="1"/>
    <col min="7550" max="7552" width="0.85546875" style="9"/>
    <col min="7553" max="7553" width="1.28515625" style="9" customWidth="1"/>
    <col min="7554" max="7554" width="1.140625" style="9" customWidth="1"/>
    <col min="7555" max="7555" width="0.85546875" style="9"/>
    <col min="7556" max="7556" width="3.85546875" style="9" customWidth="1"/>
    <col min="7557" max="7557" width="3" style="9" customWidth="1"/>
    <col min="7558" max="7714" width="0.85546875" style="9"/>
    <col min="7715" max="7715" width="1.5703125" style="9" customWidth="1"/>
    <col min="7716" max="7718" width="0.85546875" style="9"/>
    <col min="7719" max="7719" width="1.7109375" style="9" customWidth="1"/>
    <col min="7720" max="7720" width="0.85546875" style="9"/>
    <col min="7721" max="7721" width="2" style="9" customWidth="1"/>
    <col min="7722" max="7722" width="2.140625" style="9" customWidth="1"/>
    <col min="7723" max="7723" width="1.7109375" style="9" customWidth="1"/>
    <col min="7724" max="7724" width="1.42578125" style="9" customWidth="1"/>
    <col min="7725" max="7725" width="0.85546875" style="9"/>
    <col min="7726" max="7726" width="1.7109375" style="9" customWidth="1"/>
    <col min="7727" max="7734" width="0.85546875" style="9"/>
    <col min="7735" max="7735" width="5.5703125" style="9" customWidth="1"/>
    <col min="7736" max="7740" width="0.85546875" style="9"/>
    <col min="7741" max="7741" width="1.85546875" style="9" customWidth="1"/>
    <col min="7742" max="7746" width="0.85546875" style="9"/>
    <col min="7747" max="7747" width="2.28515625" style="9" customWidth="1"/>
    <col min="7748" max="7759" width="0.85546875" style="9"/>
    <col min="7760" max="7760" width="1.140625" style="9" customWidth="1"/>
    <col min="7761" max="7761" width="0.85546875" style="9" customWidth="1"/>
    <col min="7762" max="7763" width="0.7109375" style="9" customWidth="1"/>
    <col min="7764" max="7764" width="0.5703125" style="9" customWidth="1"/>
    <col min="7765" max="7775" width="0.85546875" style="9"/>
    <col min="7776" max="7776" width="2.7109375" style="9" customWidth="1"/>
    <col min="7777" max="7786" width="0.85546875" style="9"/>
    <col min="7787" max="7787" width="4.7109375" style="9" customWidth="1"/>
    <col min="7788" max="7803" width="0.85546875" style="9"/>
    <col min="7804" max="7804" width="4.5703125" style="9" customWidth="1"/>
    <col min="7805" max="7805" width="3.5703125" style="9" customWidth="1"/>
    <col min="7806" max="7808" width="0.85546875" style="9"/>
    <col min="7809" max="7809" width="1.28515625" style="9" customWidth="1"/>
    <col min="7810" max="7810" width="1.140625" style="9" customWidth="1"/>
    <col min="7811" max="7811" width="0.85546875" style="9"/>
    <col min="7812" max="7812" width="3.85546875" style="9" customWidth="1"/>
    <col min="7813" max="7813" width="3" style="9" customWidth="1"/>
    <col min="7814" max="7970" width="0.85546875" style="9"/>
    <col min="7971" max="7971" width="1.5703125" style="9" customWidth="1"/>
    <col min="7972" max="7974" width="0.85546875" style="9"/>
    <col min="7975" max="7975" width="1.7109375" style="9" customWidth="1"/>
    <col min="7976" max="7976" width="0.85546875" style="9"/>
    <col min="7977" max="7977" width="2" style="9" customWidth="1"/>
    <col min="7978" max="7978" width="2.140625" style="9" customWidth="1"/>
    <col min="7979" max="7979" width="1.7109375" style="9" customWidth="1"/>
    <col min="7980" max="7980" width="1.42578125" style="9" customWidth="1"/>
    <col min="7981" max="7981" width="0.85546875" style="9"/>
    <col min="7982" max="7982" width="1.7109375" style="9" customWidth="1"/>
    <col min="7983" max="7990" width="0.85546875" style="9"/>
    <col min="7991" max="7991" width="5.5703125" style="9" customWidth="1"/>
    <col min="7992" max="7996" width="0.85546875" style="9"/>
    <col min="7997" max="7997" width="1.85546875" style="9" customWidth="1"/>
    <col min="7998" max="8002" width="0.85546875" style="9"/>
    <col min="8003" max="8003" width="2.28515625" style="9" customWidth="1"/>
    <col min="8004" max="8015" width="0.85546875" style="9"/>
    <col min="8016" max="8016" width="1.140625" style="9" customWidth="1"/>
    <col min="8017" max="8017" width="0.85546875" style="9" customWidth="1"/>
    <col min="8018" max="8019" width="0.7109375" style="9" customWidth="1"/>
    <col min="8020" max="8020" width="0.5703125" style="9" customWidth="1"/>
    <col min="8021" max="8031" width="0.85546875" style="9"/>
    <col min="8032" max="8032" width="2.7109375" style="9" customWidth="1"/>
    <col min="8033" max="8042" width="0.85546875" style="9"/>
    <col min="8043" max="8043" width="4.7109375" style="9" customWidth="1"/>
    <col min="8044" max="8059" width="0.85546875" style="9"/>
    <col min="8060" max="8060" width="4.5703125" style="9" customWidth="1"/>
    <col min="8061" max="8061" width="3.5703125" style="9" customWidth="1"/>
    <col min="8062" max="8064" width="0.85546875" style="9"/>
    <col min="8065" max="8065" width="1.28515625" style="9" customWidth="1"/>
    <col min="8066" max="8066" width="1.140625" style="9" customWidth="1"/>
    <col min="8067" max="8067" width="0.85546875" style="9"/>
    <col min="8068" max="8068" width="3.85546875" style="9" customWidth="1"/>
    <col min="8069" max="8069" width="3" style="9" customWidth="1"/>
    <col min="8070" max="8226" width="0.85546875" style="9"/>
    <col min="8227" max="8227" width="1.5703125" style="9" customWidth="1"/>
    <col min="8228" max="8230" width="0.85546875" style="9"/>
    <col min="8231" max="8231" width="1.7109375" style="9" customWidth="1"/>
    <col min="8232" max="8232" width="0.85546875" style="9"/>
    <col min="8233" max="8233" width="2" style="9" customWidth="1"/>
    <col min="8234" max="8234" width="2.140625" style="9" customWidth="1"/>
    <col min="8235" max="8235" width="1.7109375" style="9" customWidth="1"/>
    <col min="8236" max="8236" width="1.42578125" style="9" customWidth="1"/>
    <col min="8237" max="8237" width="0.85546875" style="9"/>
    <col min="8238" max="8238" width="1.7109375" style="9" customWidth="1"/>
    <col min="8239" max="8246" width="0.85546875" style="9"/>
    <col min="8247" max="8247" width="5.5703125" style="9" customWidth="1"/>
    <col min="8248" max="8252" width="0.85546875" style="9"/>
    <col min="8253" max="8253" width="1.85546875" style="9" customWidth="1"/>
    <col min="8254" max="8258" width="0.85546875" style="9"/>
    <col min="8259" max="8259" width="2.28515625" style="9" customWidth="1"/>
    <col min="8260" max="8271" width="0.85546875" style="9"/>
    <col min="8272" max="8272" width="1.140625" style="9" customWidth="1"/>
    <col min="8273" max="8273" width="0.85546875" style="9" customWidth="1"/>
    <col min="8274" max="8275" width="0.7109375" style="9" customWidth="1"/>
    <col min="8276" max="8276" width="0.5703125" style="9" customWidth="1"/>
    <col min="8277" max="8287" width="0.85546875" style="9"/>
    <col min="8288" max="8288" width="2.7109375" style="9" customWidth="1"/>
    <col min="8289" max="8298" width="0.85546875" style="9"/>
    <col min="8299" max="8299" width="4.7109375" style="9" customWidth="1"/>
    <col min="8300" max="8315" width="0.85546875" style="9"/>
    <col min="8316" max="8316" width="4.5703125" style="9" customWidth="1"/>
    <col min="8317" max="8317" width="3.5703125" style="9" customWidth="1"/>
    <col min="8318" max="8320" width="0.85546875" style="9"/>
    <col min="8321" max="8321" width="1.28515625" style="9" customWidth="1"/>
    <col min="8322" max="8322" width="1.140625" style="9" customWidth="1"/>
    <col min="8323" max="8323" width="0.85546875" style="9"/>
    <col min="8324" max="8324" width="3.85546875" style="9" customWidth="1"/>
    <col min="8325" max="8325" width="3" style="9" customWidth="1"/>
    <col min="8326" max="8482" width="0.85546875" style="9"/>
    <col min="8483" max="8483" width="1.5703125" style="9" customWidth="1"/>
    <col min="8484" max="8486" width="0.85546875" style="9"/>
    <col min="8487" max="8487" width="1.7109375" style="9" customWidth="1"/>
    <col min="8488" max="8488" width="0.85546875" style="9"/>
    <col min="8489" max="8489" width="2" style="9" customWidth="1"/>
    <col min="8490" max="8490" width="2.140625" style="9" customWidth="1"/>
    <col min="8491" max="8491" width="1.7109375" style="9" customWidth="1"/>
    <col min="8492" max="8492" width="1.42578125" style="9" customWidth="1"/>
    <col min="8493" max="8493" width="0.85546875" style="9"/>
    <col min="8494" max="8494" width="1.7109375" style="9" customWidth="1"/>
    <col min="8495" max="8502" width="0.85546875" style="9"/>
    <col min="8503" max="8503" width="5.5703125" style="9" customWidth="1"/>
    <col min="8504" max="8508" width="0.85546875" style="9"/>
    <col min="8509" max="8509" width="1.85546875" style="9" customWidth="1"/>
    <col min="8510" max="8514" width="0.85546875" style="9"/>
    <col min="8515" max="8515" width="2.28515625" style="9" customWidth="1"/>
    <col min="8516" max="8527" width="0.85546875" style="9"/>
    <col min="8528" max="8528" width="1.140625" style="9" customWidth="1"/>
    <col min="8529" max="8529" width="0.85546875" style="9" customWidth="1"/>
    <col min="8530" max="8531" width="0.7109375" style="9" customWidth="1"/>
    <col min="8532" max="8532" width="0.5703125" style="9" customWidth="1"/>
    <col min="8533" max="8543" width="0.85546875" style="9"/>
    <col min="8544" max="8544" width="2.7109375" style="9" customWidth="1"/>
    <col min="8545" max="8554" width="0.85546875" style="9"/>
    <col min="8555" max="8555" width="4.7109375" style="9" customWidth="1"/>
    <col min="8556" max="8571" width="0.85546875" style="9"/>
    <col min="8572" max="8572" width="4.5703125" style="9" customWidth="1"/>
    <col min="8573" max="8573" width="3.5703125" style="9" customWidth="1"/>
    <col min="8574" max="8576" width="0.85546875" style="9"/>
    <col min="8577" max="8577" width="1.28515625" style="9" customWidth="1"/>
    <col min="8578" max="8578" width="1.140625" style="9" customWidth="1"/>
    <col min="8579" max="8579" width="0.85546875" style="9"/>
    <col min="8580" max="8580" width="3.85546875" style="9" customWidth="1"/>
    <col min="8581" max="8581" width="3" style="9" customWidth="1"/>
    <col min="8582" max="8738" width="0.85546875" style="9"/>
    <col min="8739" max="8739" width="1.5703125" style="9" customWidth="1"/>
    <col min="8740" max="8742" width="0.85546875" style="9"/>
    <col min="8743" max="8743" width="1.7109375" style="9" customWidth="1"/>
    <col min="8744" max="8744" width="0.85546875" style="9"/>
    <col min="8745" max="8745" width="2" style="9" customWidth="1"/>
    <col min="8746" max="8746" width="2.140625" style="9" customWidth="1"/>
    <col min="8747" max="8747" width="1.7109375" style="9" customWidth="1"/>
    <col min="8748" max="8748" width="1.42578125" style="9" customWidth="1"/>
    <col min="8749" max="8749" width="0.85546875" style="9"/>
    <col min="8750" max="8750" width="1.7109375" style="9" customWidth="1"/>
    <col min="8751" max="8758" width="0.85546875" style="9"/>
    <col min="8759" max="8759" width="5.5703125" style="9" customWidth="1"/>
    <col min="8760" max="8764" width="0.85546875" style="9"/>
    <col min="8765" max="8765" width="1.85546875" style="9" customWidth="1"/>
    <col min="8766" max="8770" width="0.85546875" style="9"/>
    <col min="8771" max="8771" width="2.28515625" style="9" customWidth="1"/>
    <col min="8772" max="8783" width="0.85546875" style="9"/>
    <col min="8784" max="8784" width="1.140625" style="9" customWidth="1"/>
    <col min="8785" max="8785" width="0.85546875" style="9" customWidth="1"/>
    <col min="8786" max="8787" width="0.7109375" style="9" customWidth="1"/>
    <col min="8788" max="8788" width="0.5703125" style="9" customWidth="1"/>
    <col min="8789" max="8799" width="0.85546875" style="9"/>
    <col min="8800" max="8800" width="2.7109375" style="9" customWidth="1"/>
    <col min="8801" max="8810" width="0.85546875" style="9"/>
    <col min="8811" max="8811" width="4.7109375" style="9" customWidth="1"/>
    <col min="8812" max="8827" width="0.85546875" style="9"/>
    <col min="8828" max="8828" width="4.5703125" style="9" customWidth="1"/>
    <col min="8829" max="8829" width="3.5703125" style="9" customWidth="1"/>
    <col min="8830" max="8832" width="0.85546875" style="9"/>
    <col min="8833" max="8833" width="1.28515625" style="9" customWidth="1"/>
    <col min="8834" max="8834" width="1.140625" style="9" customWidth="1"/>
    <col min="8835" max="8835" width="0.85546875" style="9"/>
    <col min="8836" max="8836" width="3.85546875" style="9" customWidth="1"/>
    <col min="8837" max="8837" width="3" style="9" customWidth="1"/>
    <col min="8838" max="8994" width="0.85546875" style="9"/>
    <col min="8995" max="8995" width="1.5703125" style="9" customWidth="1"/>
    <col min="8996" max="8998" width="0.85546875" style="9"/>
    <col min="8999" max="8999" width="1.7109375" style="9" customWidth="1"/>
    <col min="9000" max="9000" width="0.85546875" style="9"/>
    <col min="9001" max="9001" width="2" style="9" customWidth="1"/>
    <col min="9002" max="9002" width="2.140625" style="9" customWidth="1"/>
    <col min="9003" max="9003" width="1.7109375" style="9" customWidth="1"/>
    <col min="9004" max="9004" width="1.42578125" style="9" customWidth="1"/>
    <col min="9005" max="9005" width="0.85546875" style="9"/>
    <col min="9006" max="9006" width="1.7109375" style="9" customWidth="1"/>
    <col min="9007" max="9014" width="0.85546875" style="9"/>
    <col min="9015" max="9015" width="5.5703125" style="9" customWidth="1"/>
    <col min="9016" max="9020" width="0.85546875" style="9"/>
    <col min="9021" max="9021" width="1.85546875" style="9" customWidth="1"/>
    <col min="9022" max="9026" width="0.85546875" style="9"/>
    <col min="9027" max="9027" width="2.28515625" style="9" customWidth="1"/>
    <col min="9028" max="9039" width="0.85546875" style="9"/>
    <col min="9040" max="9040" width="1.140625" style="9" customWidth="1"/>
    <col min="9041" max="9041" width="0.85546875" style="9" customWidth="1"/>
    <col min="9042" max="9043" width="0.7109375" style="9" customWidth="1"/>
    <col min="9044" max="9044" width="0.5703125" style="9" customWidth="1"/>
    <col min="9045" max="9055" width="0.85546875" style="9"/>
    <col min="9056" max="9056" width="2.7109375" style="9" customWidth="1"/>
    <col min="9057" max="9066" width="0.85546875" style="9"/>
    <col min="9067" max="9067" width="4.7109375" style="9" customWidth="1"/>
    <col min="9068" max="9083" width="0.85546875" style="9"/>
    <col min="9084" max="9084" width="4.5703125" style="9" customWidth="1"/>
    <col min="9085" max="9085" width="3.5703125" style="9" customWidth="1"/>
    <col min="9086" max="9088" width="0.85546875" style="9"/>
    <col min="9089" max="9089" width="1.28515625" style="9" customWidth="1"/>
    <col min="9090" max="9090" width="1.140625" style="9" customWidth="1"/>
    <col min="9091" max="9091" width="0.85546875" style="9"/>
    <col min="9092" max="9092" width="3.85546875" style="9" customWidth="1"/>
    <col min="9093" max="9093" width="3" style="9" customWidth="1"/>
    <col min="9094" max="9250" width="0.85546875" style="9"/>
    <col min="9251" max="9251" width="1.5703125" style="9" customWidth="1"/>
    <col min="9252" max="9254" width="0.85546875" style="9"/>
    <col min="9255" max="9255" width="1.7109375" style="9" customWidth="1"/>
    <col min="9256" max="9256" width="0.85546875" style="9"/>
    <col min="9257" max="9257" width="2" style="9" customWidth="1"/>
    <col min="9258" max="9258" width="2.140625" style="9" customWidth="1"/>
    <col min="9259" max="9259" width="1.7109375" style="9" customWidth="1"/>
    <col min="9260" max="9260" width="1.42578125" style="9" customWidth="1"/>
    <col min="9261" max="9261" width="0.85546875" style="9"/>
    <col min="9262" max="9262" width="1.7109375" style="9" customWidth="1"/>
    <col min="9263" max="9270" width="0.85546875" style="9"/>
    <col min="9271" max="9271" width="5.5703125" style="9" customWidth="1"/>
    <col min="9272" max="9276" width="0.85546875" style="9"/>
    <col min="9277" max="9277" width="1.85546875" style="9" customWidth="1"/>
    <col min="9278" max="9282" width="0.85546875" style="9"/>
    <col min="9283" max="9283" width="2.28515625" style="9" customWidth="1"/>
    <col min="9284" max="9295" width="0.85546875" style="9"/>
    <col min="9296" max="9296" width="1.140625" style="9" customWidth="1"/>
    <col min="9297" max="9297" width="0.85546875" style="9" customWidth="1"/>
    <col min="9298" max="9299" width="0.7109375" style="9" customWidth="1"/>
    <col min="9300" max="9300" width="0.5703125" style="9" customWidth="1"/>
    <col min="9301" max="9311" width="0.85546875" style="9"/>
    <col min="9312" max="9312" width="2.7109375" style="9" customWidth="1"/>
    <col min="9313" max="9322" width="0.85546875" style="9"/>
    <col min="9323" max="9323" width="4.7109375" style="9" customWidth="1"/>
    <col min="9324" max="9339" width="0.85546875" style="9"/>
    <col min="9340" max="9340" width="4.5703125" style="9" customWidth="1"/>
    <col min="9341" max="9341" width="3.5703125" style="9" customWidth="1"/>
    <col min="9342" max="9344" width="0.85546875" style="9"/>
    <col min="9345" max="9345" width="1.28515625" style="9" customWidth="1"/>
    <col min="9346" max="9346" width="1.140625" style="9" customWidth="1"/>
    <col min="9347" max="9347" width="0.85546875" style="9"/>
    <col min="9348" max="9348" width="3.85546875" style="9" customWidth="1"/>
    <col min="9349" max="9349" width="3" style="9" customWidth="1"/>
    <col min="9350" max="9506" width="0.85546875" style="9"/>
    <col min="9507" max="9507" width="1.5703125" style="9" customWidth="1"/>
    <col min="9508" max="9510" width="0.85546875" style="9"/>
    <col min="9511" max="9511" width="1.7109375" style="9" customWidth="1"/>
    <col min="9512" max="9512" width="0.85546875" style="9"/>
    <col min="9513" max="9513" width="2" style="9" customWidth="1"/>
    <col min="9514" max="9514" width="2.140625" style="9" customWidth="1"/>
    <col min="9515" max="9515" width="1.7109375" style="9" customWidth="1"/>
    <col min="9516" max="9516" width="1.42578125" style="9" customWidth="1"/>
    <col min="9517" max="9517" width="0.85546875" style="9"/>
    <col min="9518" max="9518" width="1.7109375" style="9" customWidth="1"/>
    <col min="9519" max="9526" width="0.85546875" style="9"/>
    <col min="9527" max="9527" width="5.5703125" style="9" customWidth="1"/>
    <col min="9528" max="9532" width="0.85546875" style="9"/>
    <col min="9533" max="9533" width="1.85546875" style="9" customWidth="1"/>
    <col min="9534" max="9538" width="0.85546875" style="9"/>
    <col min="9539" max="9539" width="2.28515625" style="9" customWidth="1"/>
    <col min="9540" max="9551" width="0.85546875" style="9"/>
    <col min="9552" max="9552" width="1.140625" style="9" customWidth="1"/>
    <col min="9553" max="9553" width="0.85546875" style="9" customWidth="1"/>
    <col min="9554" max="9555" width="0.7109375" style="9" customWidth="1"/>
    <col min="9556" max="9556" width="0.5703125" style="9" customWidth="1"/>
    <col min="9557" max="9567" width="0.85546875" style="9"/>
    <col min="9568" max="9568" width="2.7109375" style="9" customWidth="1"/>
    <col min="9569" max="9578" width="0.85546875" style="9"/>
    <col min="9579" max="9579" width="4.7109375" style="9" customWidth="1"/>
    <col min="9580" max="9595" width="0.85546875" style="9"/>
    <col min="9596" max="9596" width="4.5703125" style="9" customWidth="1"/>
    <col min="9597" max="9597" width="3.5703125" style="9" customWidth="1"/>
    <col min="9598" max="9600" width="0.85546875" style="9"/>
    <col min="9601" max="9601" width="1.28515625" style="9" customWidth="1"/>
    <col min="9602" max="9602" width="1.140625" style="9" customWidth="1"/>
    <col min="9603" max="9603" width="0.85546875" style="9"/>
    <col min="9604" max="9604" width="3.85546875" style="9" customWidth="1"/>
    <col min="9605" max="9605" width="3" style="9" customWidth="1"/>
    <col min="9606" max="9762" width="0.85546875" style="9"/>
    <col min="9763" max="9763" width="1.5703125" style="9" customWidth="1"/>
    <col min="9764" max="9766" width="0.85546875" style="9"/>
    <col min="9767" max="9767" width="1.7109375" style="9" customWidth="1"/>
    <col min="9768" max="9768" width="0.85546875" style="9"/>
    <col min="9769" max="9769" width="2" style="9" customWidth="1"/>
    <col min="9770" max="9770" width="2.140625" style="9" customWidth="1"/>
    <col min="9771" max="9771" width="1.7109375" style="9" customWidth="1"/>
    <col min="9772" max="9772" width="1.42578125" style="9" customWidth="1"/>
    <col min="9773" max="9773" width="0.85546875" style="9"/>
    <col min="9774" max="9774" width="1.7109375" style="9" customWidth="1"/>
    <col min="9775" max="9782" width="0.85546875" style="9"/>
    <col min="9783" max="9783" width="5.5703125" style="9" customWidth="1"/>
    <col min="9784" max="9788" width="0.85546875" style="9"/>
    <col min="9789" max="9789" width="1.85546875" style="9" customWidth="1"/>
    <col min="9790" max="9794" width="0.85546875" style="9"/>
    <col min="9795" max="9795" width="2.28515625" style="9" customWidth="1"/>
    <col min="9796" max="9807" width="0.85546875" style="9"/>
    <col min="9808" max="9808" width="1.140625" style="9" customWidth="1"/>
    <col min="9809" max="9809" width="0.85546875" style="9" customWidth="1"/>
    <col min="9810" max="9811" width="0.7109375" style="9" customWidth="1"/>
    <col min="9812" max="9812" width="0.5703125" style="9" customWidth="1"/>
    <col min="9813" max="9823" width="0.85546875" style="9"/>
    <col min="9824" max="9824" width="2.7109375" style="9" customWidth="1"/>
    <col min="9825" max="9834" width="0.85546875" style="9"/>
    <col min="9835" max="9835" width="4.7109375" style="9" customWidth="1"/>
    <col min="9836" max="9851" width="0.85546875" style="9"/>
    <col min="9852" max="9852" width="4.5703125" style="9" customWidth="1"/>
    <col min="9853" max="9853" width="3.5703125" style="9" customWidth="1"/>
    <col min="9854" max="9856" width="0.85546875" style="9"/>
    <col min="9857" max="9857" width="1.28515625" style="9" customWidth="1"/>
    <col min="9858" max="9858" width="1.140625" style="9" customWidth="1"/>
    <col min="9859" max="9859" width="0.85546875" style="9"/>
    <col min="9860" max="9860" width="3.85546875" style="9" customWidth="1"/>
    <col min="9861" max="9861" width="3" style="9" customWidth="1"/>
    <col min="9862" max="10018" width="0.85546875" style="9"/>
    <col min="10019" max="10019" width="1.5703125" style="9" customWidth="1"/>
    <col min="10020" max="10022" width="0.85546875" style="9"/>
    <col min="10023" max="10023" width="1.7109375" style="9" customWidth="1"/>
    <col min="10024" max="10024" width="0.85546875" style="9"/>
    <col min="10025" max="10025" width="2" style="9" customWidth="1"/>
    <col min="10026" max="10026" width="2.140625" style="9" customWidth="1"/>
    <col min="10027" max="10027" width="1.7109375" style="9" customWidth="1"/>
    <col min="10028" max="10028" width="1.42578125" style="9" customWidth="1"/>
    <col min="10029" max="10029" width="0.85546875" style="9"/>
    <col min="10030" max="10030" width="1.7109375" style="9" customWidth="1"/>
    <col min="10031" max="10038" width="0.85546875" style="9"/>
    <col min="10039" max="10039" width="5.5703125" style="9" customWidth="1"/>
    <col min="10040" max="10044" width="0.85546875" style="9"/>
    <col min="10045" max="10045" width="1.85546875" style="9" customWidth="1"/>
    <col min="10046" max="10050" width="0.85546875" style="9"/>
    <col min="10051" max="10051" width="2.28515625" style="9" customWidth="1"/>
    <col min="10052" max="10063" width="0.85546875" style="9"/>
    <col min="10064" max="10064" width="1.140625" style="9" customWidth="1"/>
    <col min="10065" max="10065" width="0.85546875" style="9" customWidth="1"/>
    <col min="10066" max="10067" width="0.7109375" style="9" customWidth="1"/>
    <col min="10068" max="10068" width="0.5703125" style="9" customWidth="1"/>
    <col min="10069" max="10079" width="0.85546875" style="9"/>
    <col min="10080" max="10080" width="2.7109375" style="9" customWidth="1"/>
    <col min="10081" max="10090" width="0.85546875" style="9"/>
    <col min="10091" max="10091" width="4.7109375" style="9" customWidth="1"/>
    <col min="10092" max="10107" width="0.85546875" style="9"/>
    <col min="10108" max="10108" width="4.5703125" style="9" customWidth="1"/>
    <col min="10109" max="10109" width="3.5703125" style="9" customWidth="1"/>
    <col min="10110" max="10112" width="0.85546875" style="9"/>
    <col min="10113" max="10113" width="1.28515625" style="9" customWidth="1"/>
    <col min="10114" max="10114" width="1.140625" style="9" customWidth="1"/>
    <col min="10115" max="10115" width="0.85546875" style="9"/>
    <col min="10116" max="10116" width="3.85546875" style="9" customWidth="1"/>
    <col min="10117" max="10117" width="3" style="9" customWidth="1"/>
    <col min="10118" max="10274" width="0.85546875" style="9"/>
    <col min="10275" max="10275" width="1.5703125" style="9" customWidth="1"/>
    <col min="10276" max="10278" width="0.85546875" style="9"/>
    <col min="10279" max="10279" width="1.7109375" style="9" customWidth="1"/>
    <col min="10280" max="10280" width="0.85546875" style="9"/>
    <col min="10281" max="10281" width="2" style="9" customWidth="1"/>
    <col min="10282" max="10282" width="2.140625" style="9" customWidth="1"/>
    <col min="10283" max="10283" width="1.7109375" style="9" customWidth="1"/>
    <col min="10284" max="10284" width="1.42578125" style="9" customWidth="1"/>
    <col min="10285" max="10285" width="0.85546875" style="9"/>
    <col min="10286" max="10286" width="1.7109375" style="9" customWidth="1"/>
    <col min="10287" max="10294" width="0.85546875" style="9"/>
    <col min="10295" max="10295" width="5.5703125" style="9" customWidth="1"/>
    <col min="10296" max="10300" width="0.85546875" style="9"/>
    <col min="10301" max="10301" width="1.85546875" style="9" customWidth="1"/>
    <col min="10302" max="10306" width="0.85546875" style="9"/>
    <col min="10307" max="10307" width="2.28515625" style="9" customWidth="1"/>
    <col min="10308" max="10319" width="0.85546875" style="9"/>
    <col min="10320" max="10320" width="1.140625" style="9" customWidth="1"/>
    <col min="10321" max="10321" width="0.85546875" style="9" customWidth="1"/>
    <col min="10322" max="10323" width="0.7109375" style="9" customWidth="1"/>
    <col min="10324" max="10324" width="0.5703125" style="9" customWidth="1"/>
    <col min="10325" max="10335" width="0.85546875" style="9"/>
    <col min="10336" max="10336" width="2.7109375" style="9" customWidth="1"/>
    <col min="10337" max="10346" width="0.85546875" style="9"/>
    <col min="10347" max="10347" width="4.7109375" style="9" customWidth="1"/>
    <col min="10348" max="10363" width="0.85546875" style="9"/>
    <col min="10364" max="10364" width="4.5703125" style="9" customWidth="1"/>
    <col min="10365" max="10365" width="3.5703125" style="9" customWidth="1"/>
    <col min="10366" max="10368" width="0.85546875" style="9"/>
    <col min="10369" max="10369" width="1.28515625" style="9" customWidth="1"/>
    <col min="10370" max="10370" width="1.140625" style="9" customWidth="1"/>
    <col min="10371" max="10371" width="0.85546875" style="9"/>
    <col min="10372" max="10372" width="3.85546875" style="9" customWidth="1"/>
    <col min="10373" max="10373" width="3" style="9" customWidth="1"/>
    <col min="10374" max="10530" width="0.85546875" style="9"/>
    <col min="10531" max="10531" width="1.5703125" style="9" customWidth="1"/>
    <col min="10532" max="10534" width="0.85546875" style="9"/>
    <col min="10535" max="10535" width="1.7109375" style="9" customWidth="1"/>
    <col min="10536" max="10536" width="0.85546875" style="9"/>
    <col min="10537" max="10537" width="2" style="9" customWidth="1"/>
    <col min="10538" max="10538" width="2.140625" style="9" customWidth="1"/>
    <col min="10539" max="10539" width="1.7109375" style="9" customWidth="1"/>
    <col min="10540" max="10540" width="1.42578125" style="9" customWidth="1"/>
    <col min="10541" max="10541" width="0.85546875" style="9"/>
    <col min="10542" max="10542" width="1.7109375" style="9" customWidth="1"/>
    <col min="10543" max="10550" width="0.85546875" style="9"/>
    <col min="10551" max="10551" width="5.5703125" style="9" customWidth="1"/>
    <col min="10552" max="10556" width="0.85546875" style="9"/>
    <col min="10557" max="10557" width="1.85546875" style="9" customWidth="1"/>
    <col min="10558" max="10562" width="0.85546875" style="9"/>
    <col min="10563" max="10563" width="2.28515625" style="9" customWidth="1"/>
    <col min="10564" max="10575" width="0.85546875" style="9"/>
    <col min="10576" max="10576" width="1.140625" style="9" customWidth="1"/>
    <col min="10577" max="10577" width="0.85546875" style="9" customWidth="1"/>
    <col min="10578" max="10579" width="0.7109375" style="9" customWidth="1"/>
    <col min="10580" max="10580" width="0.5703125" style="9" customWidth="1"/>
    <col min="10581" max="10591" width="0.85546875" style="9"/>
    <col min="10592" max="10592" width="2.7109375" style="9" customWidth="1"/>
    <col min="10593" max="10602" width="0.85546875" style="9"/>
    <col min="10603" max="10603" width="4.7109375" style="9" customWidth="1"/>
    <col min="10604" max="10619" width="0.85546875" style="9"/>
    <col min="10620" max="10620" width="4.5703125" style="9" customWidth="1"/>
    <col min="10621" max="10621" width="3.5703125" style="9" customWidth="1"/>
    <col min="10622" max="10624" width="0.85546875" style="9"/>
    <col min="10625" max="10625" width="1.28515625" style="9" customWidth="1"/>
    <col min="10626" max="10626" width="1.140625" style="9" customWidth="1"/>
    <col min="10627" max="10627" width="0.85546875" style="9"/>
    <col min="10628" max="10628" width="3.85546875" style="9" customWidth="1"/>
    <col min="10629" max="10629" width="3" style="9" customWidth="1"/>
    <col min="10630" max="10786" width="0.85546875" style="9"/>
    <col min="10787" max="10787" width="1.5703125" style="9" customWidth="1"/>
    <col min="10788" max="10790" width="0.85546875" style="9"/>
    <col min="10791" max="10791" width="1.7109375" style="9" customWidth="1"/>
    <col min="10792" max="10792" width="0.85546875" style="9"/>
    <col min="10793" max="10793" width="2" style="9" customWidth="1"/>
    <col min="10794" max="10794" width="2.140625" style="9" customWidth="1"/>
    <col min="10795" max="10795" width="1.7109375" style="9" customWidth="1"/>
    <col min="10796" max="10796" width="1.42578125" style="9" customWidth="1"/>
    <col min="10797" max="10797" width="0.85546875" style="9"/>
    <col min="10798" max="10798" width="1.7109375" style="9" customWidth="1"/>
    <col min="10799" max="10806" width="0.85546875" style="9"/>
    <col min="10807" max="10807" width="5.5703125" style="9" customWidth="1"/>
    <col min="10808" max="10812" width="0.85546875" style="9"/>
    <col min="10813" max="10813" width="1.85546875" style="9" customWidth="1"/>
    <col min="10814" max="10818" width="0.85546875" style="9"/>
    <col min="10819" max="10819" width="2.28515625" style="9" customWidth="1"/>
    <col min="10820" max="10831" width="0.85546875" style="9"/>
    <col min="10832" max="10832" width="1.140625" style="9" customWidth="1"/>
    <col min="10833" max="10833" width="0.85546875" style="9" customWidth="1"/>
    <col min="10834" max="10835" width="0.7109375" style="9" customWidth="1"/>
    <col min="10836" max="10836" width="0.5703125" style="9" customWidth="1"/>
    <col min="10837" max="10847" width="0.85546875" style="9"/>
    <col min="10848" max="10848" width="2.7109375" style="9" customWidth="1"/>
    <col min="10849" max="10858" width="0.85546875" style="9"/>
    <col min="10859" max="10859" width="4.7109375" style="9" customWidth="1"/>
    <col min="10860" max="10875" width="0.85546875" style="9"/>
    <col min="10876" max="10876" width="4.5703125" style="9" customWidth="1"/>
    <col min="10877" max="10877" width="3.5703125" style="9" customWidth="1"/>
    <col min="10878" max="10880" width="0.85546875" style="9"/>
    <col min="10881" max="10881" width="1.28515625" style="9" customWidth="1"/>
    <col min="10882" max="10882" width="1.140625" style="9" customWidth="1"/>
    <col min="10883" max="10883" width="0.85546875" style="9"/>
    <col min="10884" max="10884" width="3.85546875" style="9" customWidth="1"/>
    <col min="10885" max="10885" width="3" style="9" customWidth="1"/>
    <col min="10886" max="11042" width="0.85546875" style="9"/>
    <col min="11043" max="11043" width="1.5703125" style="9" customWidth="1"/>
    <col min="11044" max="11046" width="0.85546875" style="9"/>
    <col min="11047" max="11047" width="1.7109375" style="9" customWidth="1"/>
    <col min="11048" max="11048" width="0.85546875" style="9"/>
    <col min="11049" max="11049" width="2" style="9" customWidth="1"/>
    <col min="11050" max="11050" width="2.140625" style="9" customWidth="1"/>
    <col min="11051" max="11051" width="1.7109375" style="9" customWidth="1"/>
    <col min="11052" max="11052" width="1.42578125" style="9" customWidth="1"/>
    <col min="11053" max="11053" width="0.85546875" style="9"/>
    <col min="11054" max="11054" width="1.7109375" style="9" customWidth="1"/>
    <col min="11055" max="11062" width="0.85546875" style="9"/>
    <col min="11063" max="11063" width="5.5703125" style="9" customWidth="1"/>
    <col min="11064" max="11068" width="0.85546875" style="9"/>
    <col min="11069" max="11069" width="1.85546875" style="9" customWidth="1"/>
    <col min="11070" max="11074" width="0.85546875" style="9"/>
    <col min="11075" max="11075" width="2.28515625" style="9" customWidth="1"/>
    <col min="11076" max="11087" width="0.85546875" style="9"/>
    <col min="11088" max="11088" width="1.140625" style="9" customWidth="1"/>
    <col min="11089" max="11089" width="0.85546875" style="9" customWidth="1"/>
    <col min="11090" max="11091" width="0.7109375" style="9" customWidth="1"/>
    <col min="11092" max="11092" width="0.5703125" style="9" customWidth="1"/>
    <col min="11093" max="11103" width="0.85546875" style="9"/>
    <col min="11104" max="11104" width="2.7109375" style="9" customWidth="1"/>
    <col min="11105" max="11114" width="0.85546875" style="9"/>
    <col min="11115" max="11115" width="4.7109375" style="9" customWidth="1"/>
    <col min="11116" max="11131" width="0.85546875" style="9"/>
    <col min="11132" max="11132" width="4.5703125" style="9" customWidth="1"/>
    <col min="11133" max="11133" width="3.5703125" style="9" customWidth="1"/>
    <col min="11134" max="11136" width="0.85546875" style="9"/>
    <col min="11137" max="11137" width="1.28515625" style="9" customWidth="1"/>
    <col min="11138" max="11138" width="1.140625" style="9" customWidth="1"/>
    <col min="11139" max="11139" width="0.85546875" style="9"/>
    <col min="11140" max="11140" width="3.85546875" style="9" customWidth="1"/>
    <col min="11141" max="11141" width="3" style="9" customWidth="1"/>
    <col min="11142" max="11298" width="0.85546875" style="9"/>
    <col min="11299" max="11299" width="1.5703125" style="9" customWidth="1"/>
    <col min="11300" max="11302" width="0.85546875" style="9"/>
    <col min="11303" max="11303" width="1.7109375" style="9" customWidth="1"/>
    <col min="11304" max="11304" width="0.85546875" style="9"/>
    <col min="11305" max="11305" width="2" style="9" customWidth="1"/>
    <col min="11306" max="11306" width="2.140625" style="9" customWidth="1"/>
    <col min="11307" max="11307" width="1.7109375" style="9" customWidth="1"/>
    <col min="11308" max="11308" width="1.42578125" style="9" customWidth="1"/>
    <col min="11309" max="11309" width="0.85546875" style="9"/>
    <col min="11310" max="11310" width="1.7109375" style="9" customWidth="1"/>
    <col min="11311" max="11318" width="0.85546875" style="9"/>
    <col min="11319" max="11319" width="5.5703125" style="9" customWidth="1"/>
    <col min="11320" max="11324" width="0.85546875" style="9"/>
    <col min="11325" max="11325" width="1.85546875" style="9" customWidth="1"/>
    <col min="11326" max="11330" width="0.85546875" style="9"/>
    <col min="11331" max="11331" width="2.28515625" style="9" customWidth="1"/>
    <col min="11332" max="11343" width="0.85546875" style="9"/>
    <col min="11344" max="11344" width="1.140625" style="9" customWidth="1"/>
    <col min="11345" max="11345" width="0.85546875" style="9" customWidth="1"/>
    <col min="11346" max="11347" width="0.7109375" style="9" customWidth="1"/>
    <col min="11348" max="11348" width="0.5703125" style="9" customWidth="1"/>
    <col min="11349" max="11359" width="0.85546875" style="9"/>
    <col min="11360" max="11360" width="2.7109375" style="9" customWidth="1"/>
    <col min="11361" max="11370" width="0.85546875" style="9"/>
    <col min="11371" max="11371" width="4.7109375" style="9" customWidth="1"/>
    <col min="11372" max="11387" width="0.85546875" style="9"/>
    <col min="11388" max="11388" width="4.5703125" style="9" customWidth="1"/>
    <col min="11389" max="11389" width="3.5703125" style="9" customWidth="1"/>
    <col min="11390" max="11392" width="0.85546875" style="9"/>
    <col min="11393" max="11393" width="1.28515625" style="9" customWidth="1"/>
    <col min="11394" max="11394" width="1.140625" style="9" customWidth="1"/>
    <col min="11395" max="11395" width="0.85546875" style="9"/>
    <col min="11396" max="11396" width="3.85546875" style="9" customWidth="1"/>
    <col min="11397" max="11397" width="3" style="9" customWidth="1"/>
    <col min="11398" max="11554" width="0.85546875" style="9"/>
    <col min="11555" max="11555" width="1.5703125" style="9" customWidth="1"/>
    <col min="11556" max="11558" width="0.85546875" style="9"/>
    <col min="11559" max="11559" width="1.7109375" style="9" customWidth="1"/>
    <col min="11560" max="11560" width="0.85546875" style="9"/>
    <col min="11561" max="11561" width="2" style="9" customWidth="1"/>
    <col min="11562" max="11562" width="2.140625" style="9" customWidth="1"/>
    <col min="11563" max="11563" width="1.7109375" style="9" customWidth="1"/>
    <col min="11564" max="11564" width="1.42578125" style="9" customWidth="1"/>
    <col min="11565" max="11565" width="0.85546875" style="9"/>
    <col min="11566" max="11566" width="1.7109375" style="9" customWidth="1"/>
    <col min="11567" max="11574" width="0.85546875" style="9"/>
    <col min="11575" max="11575" width="5.5703125" style="9" customWidth="1"/>
    <col min="11576" max="11580" width="0.85546875" style="9"/>
    <col min="11581" max="11581" width="1.85546875" style="9" customWidth="1"/>
    <col min="11582" max="11586" width="0.85546875" style="9"/>
    <col min="11587" max="11587" width="2.28515625" style="9" customWidth="1"/>
    <col min="11588" max="11599" width="0.85546875" style="9"/>
    <col min="11600" max="11600" width="1.140625" style="9" customWidth="1"/>
    <col min="11601" max="11601" width="0.85546875" style="9" customWidth="1"/>
    <col min="11602" max="11603" width="0.7109375" style="9" customWidth="1"/>
    <col min="11604" max="11604" width="0.5703125" style="9" customWidth="1"/>
    <col min="11605" max="11615" width="0.85546875" style="9"/>
    <col min="11616" max="11616" width="2.7109375" style="9" customWidth="1"/>
    <col min="11617" max="11626" width="0.85546875" style="9"/>
    <col min="11627" max="11627" width="4.7109375" style="9" customWidth="1"/>
    <col min="11628" max="11643" width="0.85546875" style="9"/>
    <col min="11644" max="11644" width="4.5703125" style="9" customWidth="1"/>
    <col min="11645" max="11645" width="3.5703125" style="9" customWidth="1"/>
    <col min="11646" max="11648" width="0.85546875" style="9"/>
    <col min="11649" max="11649" width="1.28515625" style="9" customWidth="1"/>
    <col min="11650" max="11650" width="1.140625" style="9" customWidth="1"/>
    <col min="11651" max="11651" width="0.85546875" style="9"/>
    <col min="11652" max="11652" width="3.85546875" style="9" customWidth="1"/>
    <col min="11653" max="11653" width="3" style="9" customWidth="1"/>
    <col min="11654" max="11810" width="0.85546875" style="9"/>
    <col min="11811" max="11811" width="1.5703125" style="9" customWidth="1"/>
    <col min="11812" max="11814" width="0.85546875" style="9"/>
    <col min="11815" max="11815" width="1.7109375" style="9" customWidth="1"/>
    <col min="11816" max="11816" width="0.85546875" style="9"/>
    <col min="11817" max="11817" width="2" style="9" customWidth="1"/>
    <col min="11818" max="11818" width="2.140625" style="9" customWidth="1"/>
    <col min="11819" max="11819" width="1.7109375" style="9" customWidth="1"/>
    <col min="11820" max="11820" width="1.42578125" style="9" customWidth="1"/>
    <col min="11821" max="11821" width="0.85546875" style="9"/>
    <col min="11822" max="11822" width="1.7109375" style="9" customWidth="1"/>
    <col min="11823" max="11830" width="0.85546875" style="9"/>
    <col min="11831" max="11831" width="5.5703125" style="9" customWidth="1"/>
    <col min="11832" max="11836" width="0.85546875" style="9"/>
    <col min="11837" max="11837" width="1.85546875" style="9" customWidth="1"/>
    <col min="11838" max="11842" width="0.85546875" style="9"/>
    <col min="11843" max="11843" width="2.28515625" style="9" customWidth="1"/>
    <col min="11844" max="11855" width="0.85546875" style="9"/>
    <col min="11856" max="11856" width="1.140625" style="9" customWidth="1"/>
    <col min="11857" max="11857" width="0.85546875" style="9" customWidth="1"/>
    <col min="11858" max="11859" width="0.7109375" style="9" customWidth="1"/>
    <col min="11860" max="11860" width="0.5703125" style="9" customWidth="1"/>
    <col min="11861" max="11871" width="0.85546875" style="9"/>
    <col min="11872" max="11872" width="2.7109375" style="9" customWidth="1"/>
    <col min="11873" max="11882" width="0.85546875" style="9"/>
    <col min="11883" max="11883" width="4.7109375" style="9" customWidth="1"/>
    <col min="11884" max="11899" width="0.85546875" style="9"/>
    <col min="11900" max="11900" width="4.5703125" style="9" customWidth="1"/>
    <col min="11901" max="11901" width="3.5703125" style="9" customWidth="1"/>
    <col min="11902" max="11904" width="0.85546875" style="9"/>
    <col min="11905" max="11905" width="1.28515625" style="9" customWidth="1"/>
    <col min="11906" max="11906" width="1.140625" style="9" customWidth="1"/>
    <col min="11907" max="11907" width="0.85546875" style="9"/>
    <col min="11908" max="11908" width="3.85546875" style="9" customWidth="1"/>
    <col min="11909" max="11909" width="3" style="9" customWidth="1"/>
    <col min="11910" max="12066" width="0.85546875" style="9"/>
    <col min="12067" max="12067" width="1.5703125" style="9" customWidth="1"/>
    <col min="12068" max="12070" width="0.85546875" style="9"/>
    <col min="12071" max="12071" width="1.7109375" style="9" customWidth="1"/>
    <col min="12072" max="12072" width="0.85546875" style="9"/>
    <col min="12073" max="12073" width="2" style="9" customWidth="1"/>
    <col min="12074" max="12074" width="2.140625" style="9" customWidth="1"/>
    <col min="12075" max="12075" width="1.7109375" style="9" customWidth="1"/>
    <col min="12076" max="12076" width="1.42578125" style="9" customWidth="1"/>
    <col min="12077" max="12077" width="0.85546875" style="9"/>
    <col min="12078" max="12078" width="1.7109375" style="9" customWidth="1"/>
    <col min="12079" max="12086" width="0.85546875" style="9"/>
    <col min="12087" max="12087" width="5.5703125" style="9" customWidth="1"/>
    <col min="12088" max="12092" width="0.85546875" style="9"/>
    <col min="12093" max="12093" width="1.85546875" style="9" customWidth="1"/>
    <col min="12094" max="12098" width="0.85546875" style="9"/>
    <col min="12099" max="12099" width="2.28515625" style="9" customWidth="1"/>
    <col min="12100" max="12111" width="0.85546875" style="9"/>
    <col min="12112" max="12112" width="1.140625" style="9" customWidth="1"/>
    <col min="12113" max="12113" width="0.85546875" style="9" customWidth="1"/>
    <col min="12114" max="12115" width="0.7109375" style="9" customWidth="1"/>
    <col min="12116" max="12116" width="0.5703125" style="9" customWidth="1"/>
    <col min="12117" max="12127" width="0.85546875" style="9"/>
    <col min="12128" max="12128" width="2.7109375" style="9" customWidth="1"/>
    <col min="12129" max="12138" width="0.85546875" style="9"/>
    <col min="12139" max="12139" width="4.7109375" style="9" customWidth="1"/>
    <col min="12140" max="12155" width="0.85546875" style="9"/>
    <col min="12156" max="12156" width="4.5703125" style="9" customWidth="1"/>
    <col min="12157" max="12157" width="3.5703125" style="9" customWidth="1"/>
    <col min="12158" max="12160" width="0.85546875" style="9"/>
    <col min="12161" max="12161" width="1.28515625" style="9" customWidth="1"/>
    <col min="12162" max="12162" width="1.140625" style="9" customWidth="1"/>
    <col min="12163" max="12163" width="0.85546875" style="9"/>
    <col min="12164" max="12164" width="3.85546875" style="9" customWidth="1"/>
    <col min="12165" max="12165" width="3" style="9" customWidth="1"/>
    <col min="12166" max="12322" width="0.85546875" style="9"/>
    <col min="12323" max="12323" width="1.5703125" style="9" customWidth="1"/>
    <col min="12324" max="12326" width="0.85546875" style="9"/>
    <col min="12327" max="12327" width="1.7109375" style="9" customWidth="1"/>
    <col min="12328" max="12328" width="0.85546875" style="9"/>
    <col min="12329" max="12329" width="2" style="9" customWidth="1"/>
    <col min="12330" max="12330" width="2.140625" style="9" customWidth="1"/>
    <col min="12331" max="12331" width="1.7109375" style="9" customWidth="1"/>
    <col min="12332" max="12332" width="1.42578125" style="9" customWidth="1"/>
    <col min="12333" max="12333" width="0.85546875" style="9"/>
    <col min="12334" max="12334" width="1.7109375" style="9" customWidth="1"/>
    <col min="12335" max="12342" width="0.85546875" style="9"/>
    <col min="12343" max="12343" width="5.5703125" style="9" customWidth="1"/>
    <col min="12344" max="12348" width="0.85546875" style="9"/>
    <col min="12349" max="12349" width="1.85546875" style="9" customWidth="1"/>
    <col min="12350" max="12354" width="0.85546875" style="9"/>
    <col min="12355" max="12355" width="2.28515625" style="9" customWidth="1"/>
    <col min="12356" max="12367" width="0.85546875" style="9"/>
    <col min="12368" max="12368" width="1.140625" style="9" customWidth="1"/>
    <col min="12369" max="12369" width="0.85546875" style="9" customWidth="1"/>
    <col min="12370" max="12371" width="0.7109375" style="9" customWidth="1"/>
    <col min="12372" max="12372" width="0.5703125" style="9" customWidth="1"/>
    <col min="12373" max="12383" width="0.85546875" style="9"/>
    <col min="12384" max="12384" width="2.7109375" style="9" customWidth="1"/>
    <col min="12385" max="12394" width="0.85546875" style="9"/>
    <col min="12395" max="12395" width="4.7109375" style="9" customWidth="1"/>
    <col min="12396" max="12411" width="0.85546875" style="9"/>
    <col min="12412" max="12412" width="4.5703125" style="9" customWidth="1"/>
    <col min="12413" max="12413" width="3.5703125" style="9" customWidth="1"/>
    <col min="12414" max="12416" width="0.85546875" style="9"/>
    <col min="12417" max="12417" width="1.28515625" style="9" customWidth="1"/>
    <col min="12418" max="12418" width="1.140625" style="9" customWidth="1"/>
    <col min="12419" max="12419" width="0.85546875" style="9"/>
    <col min="12420" max="12420" width="3.85546875" style="9" customWidth="1"/>
    <col min="12421" max="12421" width="3" style="9" customWidth="1"/>
    <col min="12422" max="12578" width="0.85546875" style="9"/>
    <col min="12579" max="12579" width="1.5703125" style="9" customWidth="1"/>
    <col min="12580" max="12582" width="0.85546875" style="9"/>
    <col min="12583" max="12583" width="1.7109375" style="9" customWidth="1"/>
    <col min="12584" max="12584" width="0.85546875" style="9"/>
    <col min="12585" max="12585" width="2" style="9" customWidth="1"/>
    <col min="12586" max="12586" width="2.140625" style="9" customWidth="1"/>
    <col min="12587" max="12587" width="1.7109375" style="9" customWidth="1"/>
    <col min="12588" max="12588" width="1.42578125" style="9" customWidth="1"/>
    <col min="12589" max="12589" width="0.85546875" style="9"/>
    <col min="12590" max="12590" width="1.7109375" style="9" customWidth="1"/>
    <col min="12591" max="12598" width="0.85546875" style="9"/>
    <col min="12599" max="12599" width="5.5703125" style="9" customWidth="1"/>
    <col min="12600" max="12604" width="0.85546875" style="9"/>
    <col min="12605" max="12605" width="1.85546875" style="9" customWidth="1"/>
    <col min="12606" max="12610" width="0.85546875" style="9"/>
    <col min="12611" max="12611" width="2.28515625" style="9" customWidth="1"/>
    <col min="12612" max="12623" width="0.85546875" style="9"/>
    <col min="12624" max="12624" width="1.140625" style="9" customWidth="1"/>
    <col min="12625" max="12625" width="0.85546875" style="9" customWidth="1"/>
    <col min="12626" max="12627" width="0.7109375" style="9" customWidth="1"/>
    <col min="12628" max="12628" width="0.5703125" style="9" customWidth="1"/>
    <col min="12629" max="12639" width="0.85546875" style="9"/>
    <col min="12640" max="12640" width="2.7109375" style="9" customWidth="1"/>
    <col min="12641" max="12650" width="0.85546875" style="9"/>
    <col min="12651" max="12651" width="4.7109375" style="9" customWidth="1"/>
    <col min="12652" max="12667" width="0.85546875" style="9"/>
    <col min="12668" max="12668" width="4.5703125" style="9" customWidth="1"/>
    <col min="12669" max="12669" width="3.5703125" style="9" customWidth="1"/>
    <col min="12670" max="12672" width="0.85546875" style="9"/>
    <col min="12673" max="12673" width="1.28515625" style="9" customWidth="1"/>
    <col min="12674" max="12674" width="1.140625" style="9" customWidth="1"/>
    <col min="12675" max="12675" width="0.85546875" style="9"/>
    <col min="12676" max="12676" width="3.85546875" style="9" customWidth="1"/>
    <col min="12677" max="12677" width="3" style="9" customWidth="1"/>
    <col min="12678" max="12834" width="0.85546875" style="9"/>
    <col min="12835" max="12835" width="1.5703125" style="9" customWidth="1"/>
    <col min="12836" max="12838" width="0.85546875" style="9"/>
    <col min="12839" max="12839" width="1.7109375" style="9" customWidth="1"/>
    <col min="12840" max="12840" width="0.85546875" style="9"/>
    <col min="12841" max="12841" width="2" style="9" customWidth="1"/>
    <col min="12842" max="12842" width="2.140625" style="9" customWidth="1"/>
    <col min="12843" max="12843" width="1.7109375" style="9" customWidth="1"/>
    <col min="12844" max="12844" width="1.42578125" style="9" customWidth="1"/>
    <col min="12845" max="12845" width="0.85546875" style="9"/>
    <col min="12846" max="12846" width="1.7109375" style="9" customWidth="1"/>
    <col min="12847" max="12854" width="0.85546875" style="9"/>
    <col min="12855" max="12855" width="5.5703125" style="9" customWidth="1"/>
    <col min="12856" max="12860" width="0.85546875" style="9"/>
    <col min="12861" max="12861" width="1.85546875" style="9" customWidth="1"/>
    <col min="12862" max="12866" width="0.85546875" style="9"/>
    <col min="12867" max="12867" width="2.28515625" style="9" customWidth="1"/>
    <col min="12868" max="12879" width="0.85546875" style="9"/>
    <col min="12880" max="12880" width="1.140625" style="9" customWidth="1"/>
    <col min="12881" max="12881" width="0.85546875" style="9" customWidth="1"/>
    <col min="12882" max="12883" width="0.7109375" style="9" customWidth="1"/>
    <col min="12884" max="12884" width="0.5703125" style="9" customWidth="1"/>
    <col min="12885" max="12895" width="0.85546875" style="9"/>
    <col min="12896" max="12896" width="2.7109375" style="9" customWidth="1"/>
    <col min="12897" max="12906" width="0.85546875" style="9"/>
    <col min="12907" max="12907" width="4.7109375" style="9" customWidth="1"/>
    <col min="12908" max="12923" width="0.85546875" style="9"/>
    <col min="12924" max="12924" width="4.5703125" style="9" customWidth="1"/>
    <col min="12925" max="12925" width="3.5703125" style="9" customWidth="1"/>
    <col min="12926" max="12928" width="0.85546875" style="9"/>
    <col min="12929" max="12929" width="1.28515625" style="9" customWidth="1"/>
    <col min="12930" max="12930" width="1.140625" style="9" customWidth="1"/>
    <col min="12931" max="12931" width="0.85546875" style="9"/>
    <col min="12932" max="12932" width="3.85546875" style="9" customWidth="1"/>
    <col min="12933" max="12933" width="3" style="9" customWidth="1"/>
    <col min="12934" max="13090" width="0.85546875" style="9"/>
    <col min="13091" max="13091" width="1.5703125" style="9" customWidth="1"/>
    <col min="13092" max="13094" width="0.85546875" style="9"/>
    <col min="13095" max="13095" width="1.7109375" style="9" customWidth="1"/>
    <col min="13096" max="13096" width="0.85546875" style="9"/>
    <col min="13097" max="13097" width="2" style="9" customWidth="1"/>
    <col min="13098" max="13098" width="2.140625" style="9" customWidth="1"/>
    <col min="13099" max="13099" width="1.7109375" style="9" customWidth="1"/>
    <col min="13100" max="13100" width="1.42578125" style="9" customWidth="1"/>
    <col min="13101" max="13101" width="0.85546875" style="9"/>
    <col min="13102" max="13102" width="1.7109375" style="9" customWidth="1"/>
    <col min="13103" max="13110" width="0.85546875" style="9"/>
    <col min="13111" max="13111" width="5.5703125" style="9" customWidth="1"/>
    <col min="13112" max="13116" width="0.85546875" style="9"/>
    <col min="13117" max="13117" width="1.85546875" style="9" customWidth="1"/>
    <col min="13118" max="13122" width="0.85546875" style="9"/>
    <col min="13123" max="13123" width="2.28515625" style="9" customWidth="1"/>
    <col min="13124" max="13135" width="0.85546875" style="9"/>
    <col min="13136" max="13136" width="1.140625" style="9" customWidth="1"/>
    <col min="13137" max="13137" width="0.85546875" style="9" customWidth="1"/>
    <col min="13138" max="13139" width="0.7109375" style="9" customWidth="1"/>
    <col min="13140" max="13140" width="0.5703125" style="9" customWidth="1"/>
    <col min="13141" max="13151" width="0.85546875" style="9"/>
    <col min="13152" max="13152" width="2.7109375" style="9" customWidth="1"/>
    <col min="13153" max="13162" width="0.85546875" style="9"/>
    <col min="13163" max="13163" width="4.7109375" style="9" customWidth="1"/>
    <col min="13164" max="13179" width="0.85546875" style="9"/>
    <col min="13180" max="13180" width="4.5703125" style="9" customWidth="1"/>
    <col min="13181" max="13181" width="3.5703125" style="9" customWidth="1"/>
    <col min="13182" max="13184" width="0.85546875" style="9"/>
    <col min="13185" max="13185" width="1.28515625" style="9" customWidth="1"/>
    <col min="13186" max="13186" width="1.140625" style="9" customWidth="1"/>
    <col min="13187" max="13187" width="0.85546875" style="9"/>
    <col min="13188" max="13188" width="3.85546875" style="9" customWidth="1"/>
    <col min="13189" max="13189" width="3" style="9" customWidth="1"/>
    <col min="13190" max="13346" width="0.85546875" style="9"/>
    <col min="13347" max="13347" width="1.5703125" style="9" customWidth="1"/>
    <col min="13348" max="13350" width="0.85546875" style="9"/>
    <col min="13351" max="13351" width="1.7109375" style="9" customWidth="1"/>
    <col min="13352" max="13352" width="0.85546875" style="9"/>
    <col min="13353" max="13353" width="2" style="9" customWidth="1"/>
    <col min="13354" max="13354" width="2.140625" style="9" customWidth="1"/>
    <col min="13355" max="13355" width="1.7109375" style="9" customWidth="1"/>
    <col min="13356" max="13356" width="1.42578125" style="9" customWidth="1"/>
    <col min="13357" max="13357" width="0.85546875" style="9"/>
    <col min="13358" max="13358" width="1.7109375" style="9" customWidth="1"/>
    <col min="13359" max="13366" width="0.85546875" style="9"/>
    <col min="13367" max="13367" width="5.5703125" style="9" customWidth="1"/>
    <col min="13368" max="13372" width="0.85546875" style="9"/>
    <col min="13373" max="13373" width="1.85546875" style="9" customWidth="1"/>
    <col min="13374" max="13378" width="0.85546875" style="9"/>
    <col min="13379" max="13379" width="2.28515625" style="9" customWidth="1"/>
    <col min="13380" max="13391" width="0.85546875" style="9"/>
    <col min="13392" max="13392" width="1.140625" style="9" customWidth="1"/>
    <col min="13393" max="13393" width="0.85546875" style="9" customWidth="1"/>
    <col min="13394" max="13395" width="0.7109375" style="9" customWidth="1"/>
    <col min="13396" max="13396" width="0.5703125" style="9" customWidth="1"/>
    <col min="13397" max="13407" width="0.85546875" style="9"/>
    <col min="13408" max="13408" width="2.7109375" style="9" customWidth="1"/>
    <col min="13409" max="13418" width="0.85546875" style="9"/>
    <col min="13419" max="13419" width="4.7109375" style="9" customWidth="1"/>
    <col min="13420" max="13435" width="0.85546875" style="9"/>
    <col min="13436" max="13436" width="4.5703125" style="9" customWidth="1"/>
    <col min="13437" max="13437" width="3.5703125" style="9" customWidth="1"/>
    <col min="13438" max="13440" width="0.85546875" style="9"/>
    <col min="13441" max="13441" width="1.28515625" style="9" customWidth="1"/>
    <col min="13442" max="13442" width="1.140625" style="9" customWidth="1"/>
    <col min="13443" max="13443" width="0.85546875" style="9"/>
    <col min="13444" max="13444" width="3.85546875" style="9" customWidth="1"/>
    <col min="13445" max="13445" width="3" style="9" customWidth="1"/>
    <col min="13446" max="13602" width="0.85546875" style="9"/>
    <col min="13603" max="13603" width="1.5703125" style="9" customWidth="1"/>
    <col min="13604" max="13606" width="0.85546875" style="9"/>
    <col min="13607" max="13607" width="1.7109375" style="9" customWidth="1"/>
    <col min="13608" max="13608" width="0.85546875" style="9"/>
    <col min="13609" max="13609" width="2" style="9" customWidth="1"/>
    <col min="13610" max="13610" width="2.140625" style="9" customWidth="1"/>
    <col min="13611" max="13611" width="1.7109375" style="9" customWidth="1"/>
    <col min="13612" max="13612" width="1.42578125" style="9" customWidth="1"/>
    <col min="13613" max="13613" width="0.85546875" style="9"/>
    <col min="13614" max="13614" width="1.7109375" style="9" customWidth="1"/>
    <col min="13615" max="13622" width="0.85546875" style="9"/>
    <col min="13623" max="13623" width="5.5703125" style="9" customWidth="1"/>
    <col min="13624" max="13628" width="0.85546875" style="9"/>
    <col min="13629" max="13629" width="1.85546875" style="9" customWidth="1"/>
    <col min="13630" max="13634" width="0.85546875" style="9"/>
    <col min="13635" max="13635" width="2.28515625" style="9" customWidth="1"/>
    <col min="13636" max="13647" width="0.85546875" style="9"/>
    <col min="13648" max="13648" width="1.140625" style="9" customWidth="1"/>
    <col min="13649" max="13649" width="0.85546875" style="9" customWidth="1"/>
    <col min="13650" max="13651" width="0.7109375" style="9" customWidth="1"/>
    <col min="13652" max="13652" width="0.5703125" style="9" customWidth="1"/>
    <col min="13653" max="13663" width="0.85546875" style="9"/>
    <col min="13664" max="13664" width="2.7109375" style="9" customWidth="1"/>
    <col min="13665" max="13674" width="0.85546875" style="9"/>
    <col min="13675" max="13675" width="4.7109375" style="9" customWidth="1"/>
    <col min="13676" max="13691" width="0.85546875" style="9"/>
    <col min="13692" max="13692" width="4.5703125" style="9" customWidth="1"/>
    <col min="13693" max="13693" width="3.5703125" style="9" customWidth="1"/>
    <col min="13694" max="13696" width="0.85546875" style="9"/>
    <col min="13697" max="13697" width="1.28515625" style="9" customWidth="1"/>
    <col min="13698" max="13698" width="1.140625" style="9" customWidth="1"/>
    <col min="13699" max="13699" width="0.85546875" style="9"/>
    <col min="13700" max="13700" width="3.85546875" style="9" customWidth="1"/>
    <col min="13701" max="13701" width="3" style="9" customWidth="1"/>
    <col min="13702" max="13858" width="0.85546875" style="9"/>
    <col min="13859" max="13859" width="1.5703125" style="9" customWidth="1"/>
    <col min="13860" max="13862" width="0.85546875" style="9"/>
    <col min="13863" max="13863" width="1.7109375" style="9" customWidth="1"/>
    <col min="13864" max="13864" width="0.85546875" style="9"/>
    <col min="13865" max="13865" width="2" style="9" customWidth="1"/>
    <col min="13866" max="13866" width="2.140625" style="9" customWidth="1"/>
    <col min="13867" max="13867" width="1.7109375" style="9" customWidth="1"/>
    <col min="13868" max="13868" width="1.42578125" style="9" customWidth="1"/>
    <col min="13869" max="13869" width="0.85546875" style="9"/>
    <col min="13870" max="13870" width="1.7109375" style="9" customWidth="1"/>
    <col min="13871" max="13878" width="0.85546875" style="9"/>
    <col min="13879" max="13879" width="5.5703125" style="9" customWidth="1"/>
    <col min="13880" max="13884" width="0.85546875" style="9"/>
    <col min="13885" max="13885" width="1.85546875" style="9" customWidth="1"/>
    <col min="13886" max="13890" width="0.85546875" style="9"/>
    <col min="13891" max="13891" width="2.28515625" style="9" customWidth="1"/>
    <col min="13892" max="13903" width="0.85546875" style="9"/>
    <col min="13904" max="13904" width="1.140625" style="9" customWidth="1"/>
    <col min="13905" max="13905" width="0.85546875" style="9" customWidth="1"/>
    <col min="13906" max="13907" width="0.7109375" style="9" customWidth="1"/>
    <col min="13908" max="13908" width="0.5703125" style="9" customWidth="1"/>
    <col min="13909" max="13919" width="0.85546875" style="9"/>
    <col min="13920" max="13920" width="2.7109375" style="9" customWidth="1"/>
    <col min="13921" max="13930" width="0.85546875" style="9"/>
    <col min="13931" max="13931" width="4.7109375" style="9" customWidth="1"/>
    <col min="13932" max="13947" width="0.85546875" style="9"/>
    <col min="13948" max="13948" width="4.5703125" style="9" customWidth="1"/>
    <col min="13949" max="13949" width="3.5703125" style="9" customWidth="1"/>
    <col min="13950" max="13952" width="0.85546875" style="9"/>
    <col min="13953" max="13953" width="1.28515625" style="9" customWidth="1"/>
    <col min="13954" max="13954" width="1.140625" style="9" customWidth="1"/>
    <col min="13955" max="13955" width="0.85546875" style="9"/>
    <col min="13956" max="13956" width="3.85546875" style="9" customWidth="1"/>
    <col min="13957" max="13957" width="3" style="9" customWidth="1"/>
    <col min="13958" max="14114" width="0.85546875" style="9"/>
    <col min="14115" max="14115" width="1.5703125" style="9" customWidth="1"/>
    <col min="14116" max="14118" width="0.85546875" style="9"/>
    <col min="14119" max="14119" width="1.7109375" style="9" customWidth="1"/>
    <col min="14120" max="14120" width="0.85546875" style="9"/>
    <col min="14121" max="14121" width="2" style="9" customWidth="1"/>
    <col min="14122" max="14122" width="2.140625" style="9" customWidth="1"/>
    <col min="14123" max="14123" width="1.7109375" style="9" customWidth="1"/>
    <col min="14124" max="14124" width="1.42578125" style="9" customWidth="1"/>
    <col min="14125" max="14125" width="0.85546875" style="9"/>
    <col min="14126" max="14126" width="1.7109375" style="9" customWidth="1"/>
    <col min="14127" max="14134" width="0.85546875" style="9"/>
    <col min="14135" max="14135" width="5.5703125" style="9" customWidth="1"/>
    <col min="14136" max="14140" width="0.85546875" style="9"/>
    <col min="14141" max="14141" width="1.85546875" style="9" customWidth="1"/>
    <col min="14142" max="14146" width="0.85546875" style="9"/>
    <col min="14147" max="14147" width="2.28515625" style="9" customWidth="1"/>
    <col min="14148" max="14159" width="0.85546875" style="9"/>
    <col min="14160" max="14160" width="1.140625" style="9" customWidth="1"/>
    <col min="14161" max="14161" width="0.85546875" style="9" customWidth="1"/>
    <col min="14162" max="14163" width="0.7109375" style="9" customWidth="1"/>
    <col min="14164" max="14164" width="0.5703125" style="9" customWidth="1"/>
    <col min="14165" max="14175" width="0.85546875" style="9"/>
    <col min="14176" max="14176" width="2.7109375" style="9" customWidth="1"/>
    <col min="14177" max="14186" width="0.85546875" style="9"/>
    <col min="14187" max="14187" width="4.7109375" style="9" customWidth="1"/>
    <col min="14188" max="14203" width="0.85546875" style="9"/>
    <col min="14204" max="14204" width="4.5703125" style="9" customWidth="1"/>
    <col min="14205" max="14205" width="3.5703125" style="9" customWidth="1"/>
    <col min="14206" max="14208" width="0.85546875" style="9"/>
    <col min="14209" max="14209" width="1.28515625" style="9" customWidth="1"/>
    <col min="14210" max="14210" width="1.140625" style="9" customWidth="1"/>
    <col min="14211" max="14211" width="0.85546875" style="9"/>
    <col min="14212" max="14212" width="3.85546875" style="9" customWidth="1"/>
    <col min="14213" max="14213" width="3" style="9" customWidth="1"/>
    <col min="14214" max="14370" width="0.85546875" style="9"/>
    <col min="14371" max="14371" width="1.5703125" style="9" customWidth="1"/>
    <col min="14372" max="14374" width="0.85546875" style="9"/>
    <col min="14375" max="14375" width="1.7109375" style="9" customWidth="1"/>
    <col min="14376" max="14376" width="0.85546875" style="9"/>
    <col min="14377" max="14377" width="2" style="9" customWidth="1"/>
    <col min="14378" max="14378" width="2.140625" style="9" customWidth="1"/>
    <col min="14379" max="14379" width="1.7109375" style="9" customWidth="1"/>
    <col min="14380" max="14380" width="1.42578125" style="9" customWidth="1"/>
    <col min="14381" max="14381" width="0.85546875" style="9"/>
    <col min="14382" max="14382" width="1.7109375" style="9" customWidth="1"/>
    <col min="14383" max="14390" width="0.85546875" style="9"/>
    <col min="14391" max="14391" width="5.5703125" style="9" customWidth="1"/>
    <col min="14392" max="14396" width="0.85546875" style="9"/>
    <col min="14397" max="14397" width="1.85546875" style="9" customWidth="1"/>
    <col min="14398" max="14402" width="0.85546875" style="9"/>
    <col min="14403" max="14403" width="2.28515625" style="9" customWidth="1"/>
    <col min="14404" max="14415" width="0.85546875" style="9"/>
    <col min="14416" max="14416" width="1.140625" style="9" customWidth="1"/>
    <col min="14417" max="14417" width="0.85546875" style="9" customWidth="1"/>
    <col min="14418" max="14419" width="0.7109375" style="9" customWidth="1"/>
    <col min="14420" max="14420" width="0.5703125" style="9" customWidth="1"/>
    <col min="14421" max="14431" width="0.85546875" style="9"/>
    <col min="14432" max="14432" width="2.7109375" style="9" customWidth="1"/>
    <col min="14433" max="14442" width="0.85546875" style="9"/>
    <col min="14443" max="14443" width="4.7109375" style="9" customWidth="1"/>
    <col min="14444" max="14459" width="0.85546875" style="9"/>
    <col min="14460" max="14460" width="4.5703125" style="9" customWidth="1"/>
    <col min="14461" max="14461" width="3.5703125" style="9" customWidth="1"/>
    <col min="14462" max="14464" width="0.85546875" style="9"/>
    <col min="14465" max="14465" width="1.28515625" style="9" customWidth="1"/>
    <col min="14466" max="14466" width="1.140625" style="9" customWidth="1"/>
    <col min="14467" max="14467" width="0.85546875" style="9"/>
    <col min="14468" max="14468" width="3.85546875" style="9" customWidth="1"/>
    <col min="14469" max="14469" width="3" style="9" customWidth="1"/>
    <col min="14470" max="14626" width="0.85546875" style="9"/>
    <col min="14627" max="14627" width="1.5703125" style="9" customWidth="1"/>
    <col min="14628" max="14630" width="0.85546875" style="9"/>
    <col min="14631" max="14631" width="1.7109375" style="9" customWidth="1"/>
    <col min="14632" max="14632" width="0.85546875" style="9"/>
    <col min="14633" max="14633" width="2" style="9" customWidth="1"/>
    <col min="14634" max="14634" width="2.140625" style="9" customWidth="1"/>
    <col min="14635" max="14635" width="1.7109375" style="9" customWidth="1"/>
    <col min="14636" max="14636" width="1.42578125" style="9" customWidth="1"/>
    <col min="14637" max="14637" width="0.85546875" style="9"/>
    <col min="14638" max="14638" width="1.7109375" style="9" customWidth="1"/>
    <col min="14639" max="14646" width="0.85546875" style="9"/>
    <col min="14647" max="14647" width="5.5703125" style="9" customWidth="1"/>
    <col min="14648" max="14652" width="0.85546875" style="9"/>
    <col min="14653" max="14653" width="1.85546875" style="9" customWidth="1"/>
    <col min="14654" max="14658" width="0.85546875" style="9"/>
    <col min="14659" max="14659" width="2.28515625" style="9" customWidth="1"/>
    <col min="14660" max="14671" width="0.85546875" style="9"/>
    <col min="14672" max="14672" width="1.140625" style="9" customWidth="1"/>
    <col min="14673" max="14673" width="0.85546875" style="9" customWidth="1"/>
    <col min="14674" max="14675" width="0.7109375" style="9" customWidth="1"/>
    <col min="14676" max="14676" width="0.5703125" style="9" customWidth="1"/>
    <col min="14677" max="14687" width="0.85546875" style="9"/>
    <col min="14688" max="14688" width="2.7109375" style="9" customWidth="1"/>
    <col min="14689" max="14698" width="0.85546875" style="9"/>
    <col min="14699" max="14699" width="4.7109375" style="9" customWidth="1"/>
    <col min="14700" max="14715" width="0.85546875" style="9"/>
    <col min="14716" max="14716" width="4.5703125" style="9" customWidth="1"/>
    <col min="14717" max="14717" width="3.5703125" style="9" customWidth="1"/>
    <col min="14718" max="14720" width="0.85546875" style="9"/>
    <col min="14721" max="14721" width="1.28515625" style="9" customWidth="1"/>
    <col min="14722" max="14722" width="1.140625" style="9" customWidth="1"/>
    <col min="14723" max="14723" width="0.85546875" style="9"/>
    <col min="14724" max="14724" width="3.85546875" style="9" customWidth="1"/>
    <col min="14725" max="14725" width="3" style="9" customWidth="1"/>
    <col min="14726" max="14882" width="0.85546875" style="9"/>
    <col min="14883" max="14883" width="1.5703125" style="9" customWidth="1"/>
    <col min="14884" max="14886" width="0.85546875" style="9"/>
    <col min="14887" max="14887" width="1.7109375" style="9" customWidth="1"/>
    <col min="14888" max="14888" width="0.85546875" style="9"/>
    <col min="14889" max="14889" width="2" style="9" customWidth="1"/>
    <col min="14890" max="14890" width="2.140625" style="9" customWidth="1"/>
    <col min="14891" max="14891" width="1.7109375" style="9" customWidth="1"/>
    <col min="14892" max="14892" width="1.42578125" style="9" customWidth="1"/>
    <col min="14893" max="14893" width="0.85546875" style="9"/>
    <col min="14894" max="14894" width="1.7109375" style="9" customWidth="1"/>
    <col min="14895" max="14902" width="0.85546875" style="9"/>
    <col min="14903" max="14903" width="5.5703125" style="9" customWidth="1"/>
    <col min="14904" max="14908" width="0.85546875" style="9"/>
    <col min="14909" max="14909" width="1.85546875" style="9" customWidth="1"/>
    <col min="14910" max="14914" width="0.85546875" style="9"/>
    <col min="14915" max="14915" width="2.28515625" style="9" customWidth="1"/>
    <col min="14916" max="14927" width="0.85546875" style="9"/>
    <col min="14928" max="14928" width="1.140625" style="9" customWidth="1"/>
    <col min="14929" max="14929" width="0.85546875" style="9" customWidth="1"/>
    <col min="14930" max="14931" width="0.7109375" style="9" customWidth="1"/>
    <col min="14932" max="14932" width="0.5703125" style="9" customWidth="1"/>
    <col min="14933" max="14943" width="0.85546875" style="9"/>
    <col min="14944" max="14944" width="2.7109375" style="9" customWidth="1"/>
    <col min="14945" max="14954" width="0.85546875" style="9"/>
    <col min="14955" max="14955" width="4.7109375" style="9" customWidth="1"/>
    <col min="14956" max="14971" width="0.85546875" style="9"/>
    <col min="14972" max="14972" width="4.5703125" style="9" customWidth="1"/>
    <col min="14973" max="14973" width="3.5703125" style="9" customWidth="1"/>
    <col min="14974" max="14976" width="0.85546875" style="9"/>
    <col min="14977" max="14977" width="1.28515625" style="9" customWidth="1"/>
    <col min="14978" max="14978" width="1.140625" style="9" customWidth="1"/>
    <col min="14979" max="14979" width="0.85546875" style="9"/>
    <col min="14980" max="14980" width="3.85546875" style="9" customWidth="1"/>
    <col min="14981" max="14981" width="3" style="9" customWidth="1"/>
    <col min="14982" max="15138" width="0.85546875" style="9"/>
    <col min="15139" max="15139" width="1.5703125" style="9" customWidth="1"/>
    <col min="15140" max="15142" width="0.85546875" style="9"/>
    <col min="15143" max="15143" width="1.7109375" style="9" customWidth="1"/>
    <col min="15144" max="15144" width="0.85546875" style="9"/>
    <col min="15145" max="15145" width="2" style="9" customWidth="1"/>
    <col min="15146" max="15146" width="2.140625" style="9" customWidth="1"/>
    <col min="15147" max="15147" width="1.7109375" style="9" customWidth="1"/>
    <col min="15148" max="15148" width="1.42578125" style="9" customWidth="1"/>
    <col min="15149" max="15149" width="0.85546875" style="9"/>
    <col min="15150" max="15150" width="1.7109375" style="9" customWidth="1"/>
    <col min="15151" max="15158" width="0.85546875" style="9"/>
    <col min="15159" max="15159" width="5.5703125" style="9" customWidth="1"/>
    <col min="15160" max="15164" width="0.85546875" style="9"/>
    <col min="15165" max="15165" width="1.85546875" style="9" customWidth="1"/>
    <col min="15166" max="15170" width="0.85546875" style="9"/>
    <col min="15171" max="15171" width="2.28515625" style="9" customWidth="1"/>
    <col min="15172" max="15183" width="0.85546875" style="9"/>
    <col min="15184" max="15184" width="1.140625" style="9" customWidth="1"/>
    <col min="15185" max="15185" width="0.85546875" style="9" customWidth="1"/>
    <col min="15186" max="15187" width="0.7109375" style="9" customWidth="1"/>
    <col min="15188" max="15188" width="0.5703125" style="9" customWidth="1"/>
    <col min="15189" max="15199" width="0.85546875" style="9"/>
    <col min="15200" max="15200" width="2.7109375" style="9" customWidth="1"/>
    <col min="15201" max="15210" width="0.85546875" style="9"/>
    <col min="15211" max="15211" width="4.7109375" style="9" customWidth="1"/>
    <col min="15212" max="15227" width="0.85546875" style="9"/>
    <col min="15228" max="15228" width="4.5703125" style="9" customWidth="1"/>
    <col min="15229" max="15229" width="3.5703125" style="9" customWidth="1"/>
    <col min="15230" max="15232" width="0.85546875" style="9"/>
    <col min="15233" max="15233" width="1.28515625" style="9" customWidth="1"/>
    <col min="15234" max="15234" width="1.140625" style="9" customWidth="1"/>
    <col min="15235" max="15235" width="0.85546875" style="9"/>
    <col min="15236" max="15236" width="3.85546875" style="9" customWidth="1"/>
    <col min="15237" max="15237" width="3" style="9" customWidth="1"/>
    <col min="15238" max="15394" width="0.85546875" style="9"/>
    <col min="15395" max="15395" width="1.5703125" style="9" customWidth="1"/>
    <col min="15396" max="15398" width="0.85546875" style="9"/>
    <col min="15399" max="15399" width="1.7109375" style="9" customWidth="1"/>
    <col min="15400" max="15400" width="0.85546875" style="9"/>
    <col min="15401" max="15401" width="2" style="9" customWidth="1"/>
    <col min="15402" max="15402" width="2.140625" style="9" customWidth="1"/>
    <col min="15403" max="15403" width="1.7109375" style="9" customWidth="1"/>
    <col min="15404" max="15404" width="1.42578125" style="9" customWidth="1"/>
    <col min="15405" max="15405" width="0.85546875" style="9"/>
    <col min="15406" max="15406" width="1.7109375" style="9" customWidth="1"/>
    <col min="15407" max="15414" width="0.85546875" style="9"/>
    <col min="15415" max="15415" width="5.5703125" style="9" customWidth="1"/>
    <col min="15416" max="15420" width="0.85546875" style="9"/>
    <col min="15421" max="15421" width="1.85546875" style="9" customWidth="1"/>
    <col min="15422" max="15426" width="0.85546875" style="9"/>
    <col min="15427" max="15427" width="2.28515625" style="9" customWidth="1"/>
    <col min="15428" max="15439" width="0.85546875" style="9"/>
    <col min="15440" max="15440" width="1.140625" style="9" customWidth="1"/>
    <col min="15441" max="15441" width="0.85546875" style="9" customWidth="1"/>
    <col min="15442" max="15443" width="0.7109375" style="9" customWidth="1"/>
    <col min="15444" max="15444" width="0.5703125" style="9" customWidth="1"/>
    <col min="15445" max="15455" width="0.85546875" style="9"/>
    <col min="15456" max="15456" width="2.7109375" style="9" customWidth="1"/>
    <col min="15457" max="15466" width="0.85546875" style="9"/>
    <col min="15467" max="15467" width="4.7109375" style="9" customWidth="1"/>
    <col min="15468" max="15483" width="0.85546875" style="9"/>
    <col min="15484" max="15484" width="4.5703125" style="9" customWidth="1"/>
    <col min="15485" max="15485" width="3.5703125" style="9" customWidth="1"/>
    <col min="15486" max="15488" width="0.85546875" style="9"/>
    <col min="15489" max="15489" width="1.28515625" style="9" customWidth="1"/>
    <col min="15490" max="15490" width="1.140625" style="9" customWidth="1"/>
    <col min="15491" max="15491" width="0.85546875" style="9"/>
    <col min="15492" max="15492" width="3.85546875" style="9" customWidth="1"/>
    <col min="15493" max="15493" width="3" style="9" customWidth="1"/>
    <col min="15494" max="15650" width="0.85546875" style="9"/>
    <col min="15651" max="15651" width="1.5703125" style="9" customWidth="1"/>
    <col min="15652" max="15654" width="0.85546875" style="9"/>
    <col min="15655" max="15655" width="1.7109375" style="9" customWidth="1"/>
    <col min="15656" max="15656" width="0.85546875" style="9"/>
    <col min="15657" max="15657" width="2" style="9" customWidth="1"/>
    <col min="15658" max="15658" width="2.140625" style="9" customWidth="1"/>
    <col min="15659" max="15659" width="1.7109375" style="9" customWidth="1"/>
    <col min="15660" max="15660" width="1.42578125" style="9" customWidth="1"/>
    <col min="15661" max="15661" width="0.85546875" style="9"/>
    <col min="15662" max="15662" width="1.7109375" style="9" customWidth="1"/>
    <col min="15663" max="15670" width="0.85546875" style="9"/>
    <col min="15671" max="15671" width="5.5703125" style="9" customWidth="1"/>
    <col min="15672" max="15676" width="0.85546875" style="9"/>
    <col min="15677" max="15677" width="1.85546875" style="9" customWidth="1"/>
    <col min="15678" max="15682" width="0.85546875" style="9"/>
    <col min="15683" max="15683" width="2.28515625" style="9" customWidth="1"/>
    <col min="15684" max="15695" width="0.85546875" style="9"/>
    <col min="15696" max="15696" width="1.140625" style="9" customWidth="1"/>
    <col min="15697" max="15697" width="0.85546875" style="9" customWidth="1"/>
    <col min="15698" max="15699" width="0.7109375" style="9" customWidth="1"/>
    <col min="15700" max="15700" width="0.5703125" style="9" customWidth="1"/>
    <col min="15701" max="15711" width="0.85546875" style="9"/>
    <col min="15712" max="15712" width="2.7109375" style="9" customWidth="1"/>
    <col min="15713" max="15722" width="0.85546875" style="9"/>
    <col min="15723" max="15723" width="4.7109375" style="9" customWidth="1"/>
    <col min="15724" max="15739" width="0.85546875" style="9"/>
    <col min="15740" max="15740" width="4.5703125" style="9" customWidth="1"/>
    <col min="15741" max="15741" width="3.5703125" style="9" customWidth="1"/>
    <col min="15742" max="15744" width="0.85546875" style="9"/>
    <col min="15745" max="15745" width="1.28515625" style="9" customWidth="1"/>
    <col min="15746" max="15746" width="1.140625" style="9" customWidth="1"/>
    <col min="15747" max="15747" width="0.85546875" style="9"/>
    <col min="15748" max="15748" width="3.85546875" style="9" customWidth="1"/>
    <col min="15749" max="15749" width="3" style="9" customWidth="1"/>
    <col min="15750" max="15906" width="0.85546875" style="9"/>
    <col min="15907" max="15907" width="1.5703125" style="9" customWidth="1"/>
    <col min="15908" max="15910" width="0.85546875" style="9"/>
    <col min="15911" max="15911" width="1.7109375" style="9" customWidth="1"/>
    <col min="15912" max="15912" width="0.85546875" style="9"/>
    <col min="15913" max="15913" width="2" style="9" customWidth="1"/>
    <col min="15914" max="15914" width="2.140625" style="9" customWidth="1"/>
    <col min="15915" max="15915" width="1.7109375" style="9" customWidth="1"/>
    <col min="15916" max="15916" width="1.42578125" style="9" customWidth="1"/>
    <col min="15917" max="15917" width="0.85546875" style="9"/>
    <col min="15918" max="15918" width="1.7109375" style="9" customWidth="1"/>
    <col min="15919" max="15926" width="0.85546875" style="9"/>
    <col min="15927" max="15927" width="5.5703125" style="9" customWidth="1"/>
    <col min="15928" max="15932" width="0.85546875" style="9"/>
    <col min="15933" max="15933" width="1.85546875" style="9" customWidth="1"/>
    <col min="15934" max="15938" width="0.85546875" style="9"/>
    <col min="15939" max="15939" width="2.28515625" style="9" customWidth="1"/>
    <col min="15940" max="15951" width="0.85546875" style="9"/>
    <col min="15952" max="15952" width="1.140625" style="9" customWidth="1"/>
    <col min="15953" max="15953" width="0.85546875" style="9" customWidth="1"/>
    <col min="15954" max="15955" width="0.7109375" style="9" customWidth="1"/>
    <col min="15956" max="15956" width="0.5703125" style="9" customWidth="1"/>
    <col min="15957" max="15967" width="0.85546875" style="9"/>
    <col min="15968" max="15968" width="2.7109375" style="9" customWidth="1"/>
    <col min="15969" max="15978" width="0.85546875" style="9"/>
    <col min="15979" max="15979" width="4.7109375" style="9" customWidth="1"/>
    <col min="15980" max="15995" width="0.85546875" style="9"/>
    <col min="15996" max="15996" width="4.5703125" style="9" customWidth="1"/>
    <col min="15997" max="15997" width="3.5703125" style="9" customWidth="1"/>
    <col min="15998" max="16000" width="0.85546875" style="9"/>
    <col min="16001" max="16001" width="1.28515625" style="9" customWidth="1"/>
    <col min="16002" max="16002" width="1.140625" style="9" customWidth="1"/>
    <col min="16003" max="16003" width="0.85546875" style="9"/>
    <col min="16004" max="16004" width="3.85546875" style="9" customWidth="1"/>
    <col min="16005" max="16005" width="3" style="9" customWidth="1"/>
    <col min="16006" max="16162" width="0.85546875" style="9"/>
    <col min="16163" max="16163" width="1.5703125" style="9" customWidth="1"/>
    <col min="16164" max="16166" width="0.85546875" style="9"/>
    <col min="16167" max="16167" width="1.7109375" style="9" customWidth="1"/>
    <col min="16168" max="16168" width="0.85546875" style="9"/>
    <col min="16169" max="16169" width="2" style="9" customWidth="1"/>
    <col min="16170" max="16170" width="2.140625" style="9" customWidth="1"/>
    <col min="16171" max="16171" width="1.7109375" style="9" customWidth="1"/>
    <col min="16172" max="16172" width="1.42578125" style="9" customWidth="1"/>
    <col min="16173" max="16173" width="0.85546875" style="9"/>
    <col min="16174" max="16174" width="1.7109375" style="9" customWidth="1"/>
    <col min="16175" max="16182" width="0.85546875" style="9"/>
    <col min="16183" max="16183" width="5.5703125" style="9" customWidth="1"/>
    <col min="16184" max="16188" width="0.85546875" style="9"/>
    <col min="16189" max="16189" width="1.85546875" style="9" customWidth="1"/>
    <col min="16190" max="16194" width="0.85546875" style="9"/>
    <col min="16195" max="16195" width="2.28515625" style="9" customWidth="1"/>
    <col min="16196" max="16207" width="0.85546875" style="9"/>
    <col min="16208" max="16208" width="1.140625" style="9" customWidth="1"/>
    <col min="16209" max="16209" width="0.85546875" style="9" customWidth="1"/>
    <col min="16210" max="16211" width="0.7109375" style="9" customWidth="1"/>
    <col min="16212" max="16212" width="0.5703125" style="9" customWidth="1"/>
    <col min="16213" max="16223" width="0.85546875" style="9"/>
    <col min="16224" max="16224" width="2.7109375" style="9" customWidth="1"/>
    <col min="16225" max="16234" width="0.85546875" style="9"/>
    <col min="16235" max="16235" width="4.7109375" style="9" customWidth="1"/>
    <col min="16236" max="16251" width="0.85546875" style="9"/>
    <col min="16252" max="16252" width="4.5703125" style="9" customWidth="1"/>
    <col min="16253" max="16253" width="3.5703125" style="9" customWidth="1"/>
    <col min="16254" max="16256" width="0.85546875" style="9"/>
    <col min="16257" max="16257" width="1.28515625" style="9" customWidth="1"/>
    <col min="16258" max="16258" width="1.140625" style="9" customWidth="1"/>
    <col min="16259" max="16259" width="0.85546875" style="9"/>
    <col min="16260" max="16260" width="3.85546875" style="9" customWidth="1"/>
    <col min="16261" max="16261" width="3" style="9" customWidth="1"/>
    <col min="16262" max="16384" width="0.85546875" style="9"/>
  </cols>
  <sheetData>
    <row r="1" spans="1:136" ht="20.25" customHeight="1" x14ac:dyDescent="0.25">
      <c r="CF1" s="195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</row>
    <row r="2" spans="1:136" ht="13.7" customHeight="1" x14ac:dyDescent="0.25">
      <c r="CX2" s="10"/>
    </row>
    <row r="3" spans="1:136" ht="20.25" customHeight="1" x14ac:dyDescent="0.25">
      <c r="A3" s="197" t="s">
        <v>75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6" s="11" customFormat="1" ht="13.7" customHeight="1" x14ac:dyDescent="0.25"/>
    <row r="5" spans="1:136" s="11" customFormat="1" x14ac:dyDescent="0.25">
      <c r="A5" s="198" t="s">
        <v>76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1:136" s="11" customFormat="1" ht="18" customHeight="1" x14ac:dyDescent="0.25">
      <c r="A6" s="11" t="s">
        <v>77</v>
      </c>
    </row>
    <row r="7" spans="1:136" s="11" customFormat="1" x14ac:dyDescent="0.25"/>
    <row r="8" spans="1:136" s="12" customFormat="1" ht="28.5" customHeight="1" x14ac:dyDescent="0.25">
      <c r="A8" s="75" t="s">
        <v>10</v>
      </c>
      <c r="B8" s="81"/>
      <c r="C8" s="81"/>
      <c r="D8" s="81"/>
      <c r="E8" s="81"/>
      <c r="F8" s="200"/>
      <c r="G8" s="75" t="s">
        <v>78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200"/>
      <c r="Z8" s="75" t="s">
        <v>79</v>
      </c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200"/>
      <c r="AL8" s="59" t="s">
        <v>80</v>
      </c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75" t="s">
        <v>81</v>
      </c>
      <c r="BW8" s="81"/>
      <c r="BX8" s="81"/>
      <c r="BY8" s="81"/>
      <c r="BZ8" s="81"/>
      <c r="CA8" s="81"/>
      <c r="CB8" s="81"/>
      <c r="CC8" s="81"/>
      <c r="CD8" s="81"/>
      <c r="CE8" s="81"/>
      <c r="CF8" s="200"/>
      <c r="CG8" s="75" t="s">
        <v>82</v>
      </c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200"/>
      <c r="CS8" s="50" t="s">
        <v>83</v>
      </c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6"/>
    </row>
    <row r="9" spans="1:136" s="12" customFormat="1" ht="80.25" customHeight="1" x14ac:dyDescent="0.25">
      <c r="A9" s="201"/>
      <c r="B9" s="202"/>
      <c r="C9" s="202"/>
      <c r="D9" s="202"/>
      <c r="E9" s="202"/>
      <c r="F9" s="203"/>
      <c r="G9" s="201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3"/>
      <c r="Z9" s="201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3"/>
      <c r="AL9" s="59" t="s">
        <v>84</v>
      </c>
      <c r="AM9" s="59"/>
      <c r="AN9" s="59"/>
      <c r="AO9" s="59"/>
      <c r="AP9" s="59"/>
      <c r="AQ9" s="59"/>
      <c r="AR9" s="59"/>
      <c r="AS9" s="59"/>
      <c r="AT9" s="59"/>
      <c r="AU9" s="59" t="s">
        <v>85</v>
      </c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201"/>
      <c r="BW9" s="202"/>
      <c r="BX9" s="202"/>
      <c r="BY9" s="202"/>
      <c r="BZ9" s="202"/>
      <c r="CA9" s="202"/>
      <c r="CB9" s="202"/>
      <c r="CC9" s="202"/>
      <c r="CD9" s="202"/>
      <c r="CE9" s="202"/>
      <c r="CF9" s="203"/>
      <c r="CG9" s="201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3"/>
      <c r="CS9" s="207" t="s">
        <v>86</v>
      </c>
      <c r="CT9" s="208"/>
      <c r="CU9" s="208"/>
      <c r="CV9" s="208"/>
      <c r="CW9" s="208"/>
      <c r="CX9" s="208"/>
      <c r="CY9" s="208"/>
      <c r="CZ9" s="208"/>
      <c r="DA9" s="208"/>
      <c r="DB9" s="208"/>
      <c r="DC9" s="209"/>
      <c r="DD9" s="207" t="s">
        <v>87</v>
      </c>
      <c r="DE9" s="208"/>
      <c r="DF9" s="208"/>
      <c r="DG9" s="208"/>
      <c r="DH9" s="208"/>
      <c r="DI9" s="208"/>
      <c r="DJ9" s="208"/>
      <c r="DK9" s="208"/>
      <c r="DL9" s="208"/>
      <c r="DM9" s="208"/>
      <c r="DN9" s="209"/>
      <c r="DO9" s="50" t="s">
        <v>88</v>
      </c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6"/>
    </row>
    <row r="10" spans="1:136" s="12" customFormat="1" ht="57.75" customHeight="1" x14ac:dyDescent="0.25">
      <c r="A10" s="82"/>
      <c r="B10" s="83"/>
      <c r="C10" s="83"/>
      <c r="D10" s="83"/>
      <c r="E10" s="83"/>
      <c r="F10" s="204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204"/>
      <c r="Z10" s="82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204"/>
      <c r="AL10" s="59"/>
      <c r="AM10" s="59"/>
      <c r="AN10" s="59"/>
      <c r="AO10" s="59"/>
      <c r="AP10" s="59"/>
      <c r="AQ10" s="59"/>
      <c r="AR10" s="59"/>
      <c r="AS10" s="59"/>
      <c r="AT10" s="59"/>
      <c r="AU10" s="59" t="s">
        <v>89</v>
      </c>
      <c r="AV10" s="59"/>
      <c r="AW10" s="59"/>
      <c r="AX10" s="59"/>
      <c r="AY10" s="59"/>
      <c r="AZ10" s="59"/>
      <c r="BA10" s="59"/>
      <c r="BB10" s="59"/>
      <c r="BC10" s="59"/>
      <c r="BD10" s="59" t="s">
        <v>90</v>
      </c>
      <c r="BE10" s="59"/>
      <c r="BF10" s="59"/>
      <c r="BG10" s="59"/>
      <c r="BH10" s="59"/>
      <c r="BI10" s="59"/>
      <c r="BJ10" s="59"/>
      <c r="BK10" s="59"/>
      <c r="BL10" s="59"/>
      <c r="BM10" s="59" t="s">
        <v>91</v>
      </c>
      <c r="BN10" s="59"/>
      <c r="BO10" s="59"/>
      <c r="BP10" s="59"/>
      <c r="BQ10" s="59"/>
      <c r="BR10" s="59"/>
      <c r="BS10" s="59"/>
      <c r="BT10" s="59"/>
      <c r="BU10" s="59"/>
      <c r="BV10" s="82"/>
      <c r="BW10" s="83"/>
      <c r="BX10" s="83"/>
      <c r="BY10" s="83"/>
      <c r="BZ10" s="83"/>
      <c r="CA10" s="83"/>
      <c r="CB10" s="83"/>
      <c r="CC10" s="83"/>
      <c r="CD10" s="83"/>
      <c r="CE10" s="83"/>
      <c r="CF10" s="204"/>
      <c r="CG10" s="82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204"/>
      <c r="CS10" s="210"/>
      <c r="CT10" s="211"/>
      <c r="CU10" s="211"/>
      <c r="CV10" s="211"/>
      <c r="CW10" s="211"/>
      <c r="CX10" s="211"/>
      <c r="CY10" s="211"/>
      <c r="CZ10" s="211"/>
      <c r="DA10" s="211"/>
      <c r="DB10" s="211"/>
      <c r="DC10" s="212"/>
      <c r="DD10" s="210"/>
      <c r="DE10" s="211"/>
      <c r="DF10" s="211"/>
      <c r="DG10" s="211"/>
      <c r="DH10" s="211"/>
      <c r="DI10" s="211"/>
      <c r="DJ10" s="211"/>
      <c r="DK10" s="211"/>
      <c r="DL10" s="211"/>
      <c r="DM10" s="211"/>
      <c r="DN10" s="212"/>
      <c r="DO10" s="50" t="s">
        <v>92</v>
      </c>
      <c r="DP10" s="205"/>
      <c r="DQ10" s="205"/>
      <c r="DR10" s="205"/>
      <c r="DS10" s="205"/>
      <c r="DT10" s="205"/>
      <c r="DU10" s="205"/>
      <c r="DV10" s="206"/>
      <c r="DW10" s="50" t="s">
        <v>93</v>
      </c>
      <c r="DX10" s="205"/>
      <c r="DY10" s="205"/>
      <c r="DZ10" s="205"/>
      <c r="EA10" s="205"/>
      <c r="EB10" s="205"/>
      <c r="EC10" s="206"/>
    </row>
    <row r="11" spans="1:136" s="13" customFormat="1" ht="12" x14ac:dyDescent="0.25">
      <c r="A11" s="191">
        <v>1</v>
      </c>
      <c r="B11" s="192"/>
      <c r="C11" s="192"/>
      <c r="D11" s="192"/>
      <c r="E11" s="192"/>
      <c r="F11" s="193"/>
      <c r="G11" s="191">
        <v>2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3"/>
      <c r="Z11" s="191">
        <v>3</v>
      </c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3"/>
      <c r="AL11" s="191">
        <v>4</v>
      </c>
      <c r="AM11" s="192"/>
      <c r="AN11" s="192"/>
      <c r="AO11" s="192"/>
      <c r="AP11" s="192"/>
      <c r="AQ11" s="192"/>
      <c r="AR11" s="192"/>
      <c r="AS11" s="192"/>
      <c r="AT11" s="193"/>
      <c r="AU11" s="191">
        <v>5</v>
      </c>
      <c r="AV11" s="192"/>
      <c r="AW11" s="192"/>
      <c r="AX11" s="192"/>
      <c r="AY11" s="192"/>
      <c r="AZ11" s="192"/>
      <c r="BA11" s="192"/>
      <c r="BB11" s="192"/>
      <c r="BC11" s="193"/>
      <c r="BD11" s="191">
        <v>6</v>
      </c>
      <c r="BE11" s="192"/>
      <c r="BF11" s="192"/>
      <c r="BG11" s="192"/>
      <c r="BH11" s="192"/>
      <c r="BI11" s="192"/>
      <c r="BJ11" s="192"/>
      <c r="BK11" s="192"/>
      <c r="BL11" s="193"/>
      <c r="BM11" s="191">
        <v>7</v>
      </c>
      <c r="BN11" s="192"/>
      <c r="BO11" s="192"/>
      <c r="BP11" s="192"/>
      <c r="BQ11" s="192"/>
      <c r="BR11" s="192"/>
      <c r="BS11" s="192"/>
      <c r="BT11" s="192"/>
      <c r="BU11" s="193"/>
      <c r="BV11" s="191">
        <v>8</v>
      </c>
      <c r="BW11" s="192"/>
      <c r="BX11" s="192"/>
      <c r="BY11" s="192"/>
      <c r="BZ11" s="192"/>
      <c r="CA11" s="192"/>
      <c r="CB11" s="192"/>
      <c r="CC11" s="192"/>
      <c r="CD11" s="192"/>
      <c r="CE11" s="192"/>
      <c r="CF11" s="193"/>
      <c r="CG11" s="191">
        <v>9</v>
      </c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3"/>
      <c r="CS11" s="191">
        <v>10</v>
      </c>
      <c r="CT11" s="192"/>
      <c r="CU11" s="192"/>
      <c r="CV11" s="192"/>
      <c r="CW11" s="192"/>
      <c r="CX11" s="192"/>
      <c r="CY11" s="192"/>
      <c r="CZ11" s="192"/>
      <c r="DA11" s="192"/>
      <c r="DB11" s="192"/>
      <c r="DC11" s="193"/>
      <c r="DD11" s="191">
        <v>11</v>
      </c>
      <c r="DE11" s="192"/>
      <c r="DF11" s="192"/>
      <c r="DG11" s="192"/>
      <c r="DH11" s="192"/>
      <c r="DI11" s="192"/>
      <c r="DJ11" s="192"/>
      <c r="DK11" s="192"/>
      <c r="DL11" s="192"/>
      <c r="DM11" s="192"/>
      <c r="DN11" s="193"/>
      <c r="DO11" s="191">
        <v>12</v>
      </c>
      <c r="DP11" s="192"/>
      <c r="DQ11" s="192"/>
      <c r="DR11" s="192"/>
      <c r="DS11" s="192"/>
      <c r="DT11" s="192"/>
      <c r="DU11" s="192"/>
      <c r="DV11" s="193"/>
      <c r="DW11" s="191">
        <v>13</v>
      </c>
      <c r="DX11" s="192"/>
      <c r="DY11" s="192"/>
      <c r="DZ11" s="192"/>
      <c r="EA11" s="192"/>
      <c r="EB11" s="192"/>
      <c r="EC11" s="193"/>
    </row>
    <row r="12" spans="1:136" s="13" customFormat="1" ht="55.5" customHeight="1" x14ac:dyDescent="0.25">
      <c r="A12" s="163" t="s">
        <v>1</v>
      </c>
      <c r="B12" s="164"/>
      <c r="C12" s="164"/>
      <c r="D12" s="164"/>
      <c r="E12" s="164"/>
      <c r="F12" s="165"/>
      <c r="G12" s="166" t="s">
        <v>94</v>
      </c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194" t="s">
        <v>95</v>
      </c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4"/>
      <c r="AL12" s="194" t="s">
        <v>95</v>
      </c>
      <c r="AM12" s="173"/>
      <c r="AN12" s="173"/>
      <c r="AO12" s="173"/>
      <c r="AP12" s="173"/>
      <c r="AQ12" s="173"/>
      <c r="AR12" s="173"/>
      <c r="AS12" s="173"/>
      <c r="AT12" s="174"/>
      <c r="AU12" s="194" t="s">
        <v>95</v>
      </c>
      <c r="AV12" s="173"/>
      <c r="AW12" s="173"/>
      <c r="AX12" s="173"/>
      <c r="AY12" s="173"/>
      <c r="AZ12" s="173"/>
      <c r="BA12" s="173"/>
      <c r="BB12" s="173"/>
      <c r="BC12" s="174"/>
      <c r="BD12" s="194" t="s">
        <v>95</v>
      </c>
      <c r="BE12" s="173"/>
      <c r="BF12" s="173"/>
      <c r="BG12" s="173"/>
      <c r="BH12" s="173"/>
      <c r="BI12" s="173"/>
      <c r="BJ12" s="173"/>
      <c r="BK12" s="173"/>
      <c r="BL12" s="174"/>
      <c r="BM12" s="194" t="s">
        <v>95</v>
      </c>
      <c r="BN12" s="173"/>
      <c r="BO12" s="173"/>
      <c r="BP12" s="173"/>
      <c r="BQ12" s="173"/>
      <c r="BR12" s="173"/>
      <c r="BS12" s="173"/>
      <c r="BT12" s="173"/>
      <c r="BU12" s="174"/>
      <c r="BV12" s="194" t="s">
        <v>95</v>
      </c>
      <c r="BW12" s="173"/>
      <c r="BX12" s="173"/>
      <c r="BY12" s="173"/>
      <c r="BZ12" s="173"/>
      <c r="CA12" s="173"/>
      <c r="CB12" s="173"/>
      <c r="CC12" s="173"/>
      <c r="CD12" s="173"/>
      <c r="CE12" s="173"/>
      <c r="CF12" s="174"/>
      <c r="CG12" s="188">
        <f>SUM(CG13:CR18)</f>
        <v>115356053</v>
      </c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90"/>
      <c r="CS12" s="188">
        <f>SUM(CS13:DC18)</f>
        <v>112161980</v>
      </c>
      <c r="CT12" s="189"/>
      <c r="CU12" s="189"/>
      <c r="CV12" s="189"/>
      <c r="CW12" s="189"/>
      <c r="CX12" s="189"/>
      <c r="CY12" s="189"/>
      <c r="CZ12" s="189"/>
      <c r="DA12" s="189"/>
      <c r="DB12" s="189"/>
      <c r="DC12" s="190"/>
      <c r="DD12" s="188">
        <f>SUM(DD14:DN18)</f>
        <v>0</v>
      </c>
      <c r="DE12" s="189"/>
      <c r="DF12" s="189"/>
      <c r="DG12" s="189"/>
      <c r="DH12" s="189"/>
      <c r="DI12" s="189"/>
      <c r="DJ12" s="189"/>
      <c r="DK12" s="189"/>
      <c r="DL12" s="189"/>
      <c r="DM12" s="189"/>
      <c r="DN12" s="190"/>
      <c r="DO12" s="188">
        <f>SUM(DO13:DV18)</f>
        <v>3194073</v>
      </c>
      <c r="DP12" s="189"/>
      <c r="DQ12" s="189"/>
      <c r="DR12" s="189"/>
      <c r="DS12" s="189"/>
      <c r="DT12" s="189"/>
      <c r="DU12" s="189"/>
      <c r="DV12" s="190"/>
      <c r="DW12" s="188">
        <f>SUM(DW14:EC18)</f>
        <v>0</v>
      </c>
      <c r="DX12" s="189"/>
      <c r="DY12" s="189"/>
      <c r="DZ12" s="189"/>
      <c r="EA12" s="189"/>
      <c r="EB12" s="189"/>
      <c r="EC12" s="190"/>
    </row>
    <row r="13" spans="1:136" s="14" customFormat="1" ht="27.95" customHeight="1" x14ac:dyDescent="0.25">
      <c r="A13" s="163" t="s">
        <v>14</v>
      </c>
      <c r="B13" s="164"/>
      <c r="C13" s="164"/>
      <c r="D13" s="164"/>
      <c r="E13" s="164"/>
      <c r="F13" s="165"/>
      <c r="G13" s="166" t="s">
        <v>96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9"/>
      <c r="Z13" s="169">
        <v>67</v>
      </c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1"/>
      <c r="AL13" s="160">
        <f t="shared" ref="AL13:AL18" si="0">AU13+BD13+BM13</f>
        <v>103015.64</v>
      </c>
      <c r="AM13" s="161"/>
      <c r="AN13" s="161"/>
      <c r="AO13" s="161"/>
      <c r="AP13" s="161"/>
      <c r="AQ13" s="161"/>
      <c r="AR13" s="161"/>
      <c r="AS13" s="161"/>
      <c r="AT13" s="162"/>
      <c r="AU13" s="160">
        <v>44099.15</v>
      </c>
      <c r="AV13" s="161"/>
      <c r="AW13" s="161"/>
      <c r="AX13" s="161"/>
      <c r="AY13" s="161"/>
      <c r="AZ13" s="161"/>
      <c r="BA13" s="161"/>
      <c r="BB13" s="161"/>
      <c r="BC13" s="162"/>
      <c r="BD13" s="160">
        <v>4985.99</v>
      </c>
      <c r="BE13" s="161"/>
      <c r="BF13" s="161"/>
      <c r="BG13" s="161"/>
      <c r="BH13" s="161"/>
      <c r="BI13" s="161"/>
      <c r="BJ13" s="161"/>
      <c r="BK13" s="161"/>
      <c r="BL13" s="162"/>
      <c r="BM13" s="160">
        <v>53930.5</v>
      </c>
      <c r="BN13" s="161"/>
      <c r="BO13" s="161"/>
      <c r="BP13" s="161"/>
      <c r="BQ13" s="161"/>
      <c r="BR13" s="161"/>
      <c r="BS13" s="161"/>
      <c r="BT13" s="161"/>
      <c r="BU13" s="162"/>
      <c r="BV13" s="160">
        <v>0</v>
      </c>
      <c r="BW13" s="161"/>
      <c r="BX13" s="161"/>
      <c r="BY13" s="161"/>
      <c r="BZ13" s="161"/>
      <c r="CA13" s="161"/>
      <c r="CB13" s="161"/>
      <c r="CC13" s="161"/>
      <c r="CD13" s="161"/>
      <c r="CE13" s="161"/>
      <c r="CF13" s="162"/>
      <c r="CG13" s="160">
        <f>Z13*AL13*12+2.44</f>
        <v>82824577</v>
      </c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2"/>
      <c r="CS13" s="160">
        <v>80019545</v>
      </c>
      <c r="CT13" s="161"/>
      <c r="CU13" s="161"/>
      <c r="CV13" s="161"/>
      <c r="CW13" s="161"/>
      <c r="CX13" s="161"/>
      <c r="CY13" s="161"/>
      <c r="CZ13" s="161"/>
      <c r="DA13" s="161"/>
      <c r="DB13" s="161"/>
      <c r="DC13" s="162"/>
      <c r="DD13" s="160">
        <v>0</v>
      </c>
      <c r="DE13" s="161"/>
      <c r="DF13" s="161"/>
      <c r="DG13" s="161"/>
      <c r="DH13" s="161"/>
      <c r="DI13" s="161"/>
      <c r="DJ13" s="161"/>
      <c r="DK13" s="161"/>
      <c r="DL13" s="161"/>
      <c r="DM13" s="161"/>
      <c r="DN13" s="162"/>
      <c r="DO13" s="160">
        <v>2805032</v>
      </c>
      <c r="DP13" s="161"/>
      <c r="DQ13" s="161"/>
      <c r="DR13" s="161"/>
      <c r="DS13" s="161"/>
      <c r="DT13" s="161"/>
      <c r="DU13" s="161"/>
      <c r="DV13" s="162"/>
      <c r="DW13" s="160">
        <v>0</v>
      </c>
      <c r="DX13" s="161"/>
      <c r="DY13" s="161"/>
      <c r="DZ13" s="161"/>
      <c r="EA13" s="161"/>
      <c r="EB13" s="161"/>
      <c r="EC13" s="162"/>
      <c r="EE13" s="14">
        <f>Z13*AL13*12</f>
        <v>82824574.560000002</v>
      </c>
      <c r="EF13" s="40">
        <f>CG13-EE13</f>
        <v>2.4399999976158142</v>
      </c>
    </row>
    <row r="14" spans="1:136" s="14" customFormat="1" ht="27.95" customHeight="1" x14ac:dyDescent="0.25">
      <c r="A14" s="163" t="s">
        <v>13</v>
      </c>
      <c r="B14" s="164"/>
      <c r="C14" s="164"/>
      <c r="D14" s="164"/>
      <c r="E14" s="164"/>
      <c r="F14" s="165"/>
      <c r="G14" s="166" t="s">
        <v>96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9"/>
      <c r="Z14" s="169">
        <v>1</v>
      </c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1"/>
      <c r="AL14" s="160">
        <f t="shared" si="0"/>
        <v>97904</v>
      </c>
      <c r="AM14" s="161"/>
      <c r="AN14" s="161"/>
      <c r="AO14" s="161"/>
      <c r="AP14" s="161"/>
      <c r="AQ14" s="161"/>
      <c r="AR14" s="161"/>
      <c r="AS14" s="161"/>
      <c r="AT14" s="162"/>
      <c r="AU14" s="160">
        <v>43266.6</v>
      </c>
      <c r="AV14" s="161"/>
      <c r="AW14" s="161"/>
      <c r="AX14" s="161"/>
      <c r="AY14" s="161"/>
      <c r="AZ14" s="161"/>
      <c r="BA14" s="161"/>
      <c r="BB14" s="161"/>
      <c r="BC14" s="162"/>
      <c r="BD14" s="160">
        <v>4891.83</v>
      </c>
      <c r="BE14" s="161"/>
      <c r="BF14" s="161"/>
      <c r="BG14" s="161"/>
      <c r="BH14" s="161"/>
      <c r="BI14" s="161"/>
      <c r="BJ14" s="161"/>
      <c r="BK14" s="161"/>
      <c r="BL14" s="162"/>
      <c r="BM14" s="160">
        <v>49745.57</v>
      </c>
      <c r="BN14" s="161"/>
      <c r="BO14" s="161"/>
      <c r="BP14" s="161"/>
      <c r="BQ14" s="161"/>
      <c r="BR14" s="161"/>
      <c r="BS14" s="161"/>
      <c r="BT14" s="161"/>
      <c r="BU14" s="162"/>
      <c r="BV14" s="160">
        <v>0</v>
      </c>
      <c r="BW14" s="161"/>
      <c r="BX14" s="161"/>
      <c r="BY14" s="161"/>
      <c r="BZ14" s="161"/>
      <c r="CA14" s="161"/>
      <c r="CB14" s="161"/>
      <c r="CC14" s="161"/>
      <c r="CD14" s="161"/>
      <c r="CE14" s="161"/>
      <c r="CF14" s="162"/>
      <c r="CG14" s="160">
        <f>Z14*AL14*12</f>
        <v>1174848</v>
      </c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2"/>
      <c r="CS14" s="160">
        <v>1174848</v>
      </c>
      <c r="CT14" s="161"/>
      <c r="CU14" s="161"/>
      <c r="CV14" s="161"/>
      <c r="CW14" s="161"/>
      <c r="CX14" s="161"/>
      <c r="CY14" s="161"/>
      <c r="CZ14" s="161"/>
      <c r="DA14" s="161"/>
      <c r="DB14" s="161"/>
      <c r="DC14" s="162"/>
      <c r="DD14" s="160">
        <v>0</v>
      </c>
      <c r="DE14" s="161"/>
      <c r="DF14" s="161"/>
      <c r="DG14" s="161"/>
      <c r="DH14" s="161"/>
      <c r="DI14" s="161"/>
      <c r="DJ14" s="161"/>
      <c r="DK14" s="161"/>
      <c r="DL14" s="161"/>
      <c r="DM14" s="161"/>
      <c r="DN14" s="162"/>
      <c r="DO14" s="160">
        <v>0</v>
      </c>
      <c r="DP14" s="161"/>
      <c r="DQ14" s="161"/>
      <c r="DR14" s="161"/>
      <c r="DS14" s="161"/>
      <c r="DT14" s="161"/>
      <c r="DU14" s="161"/>
      <c r="DV14" s="162"/>
      <c r="DW14" s="160">
        <v>0</v>
      </c>
      <c r="DX14" s="161"/>
      <c r="DY14" s="161"/>
      <c r="DZ14" s="161"/>
      <c r="EA14" s="161"/>
      <c r="EB14" s="161"/>
      <c r="EC14" s="162"/>
      <c r="EE14" s="14">
        <f t="shared" ref="EE14:EE19" si="1">Z14*AL14*12</f>
        <v>1174848</v>
      </c>
      <c r="EF14" s="40">
        <f t="shared" ref="EF14:EF18" si="2">CG14-EE14</f>
        <v>0</v>
      </c>
    </row>
    <row r="15" spans="1:136" s="14" customFormat="1" ht="70.5" customHeight="1" x14ac:dyDescent="0.25">
      <c r="A15" s="163" t="s">
        <v>98</v>
      </c>
      <c r="B15" s="164"/>
      <c r="C15" s="164"/>
      <c r="D15" s="164"/>
      <c r="E15" s="164"/>
      <c r="F15" s="165"/>
      <c r="G15" s="166" t="s">
        <v>97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8"/>
      <c r="Z15" s="169">
        <v>10</v>
      </c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1"/>
      <c r="AL15" s="160">
        <f t="shared" si="0"/>
        <v>61910.35</v>
      </c>
      <c r="AM15" s="161"/>
      <c r="AN15" s="161"/>
      <c r="AO15" s="161"/>
      <c r="AP15" s="161"/>
      <c r="AQ15" s="161"/>
      <c r="AR15" s="161"/>
      <c r="AS15" s="161"/>
      <c r="AT15" s="162"/>
      <c r="AU15" s="160">
        <v>48503.25</v>
      </c>
      <c r="AV15" s="161"/>
      <c r="AW15" s="161"/>
      <c r="AX15" s="161"/>
      <c r="AY15" s="161"/>
      <c r="AZ15" s="161"/>
      <c r="BA15" s="161"/>
      <c r="BB15" s="161"/>
      <c r="BC15" s="162"/>
      <c r="BD15" s="160">
        <v>0</v>
      </c>
      <c r="BE15" s="161"/>
      <c r="BF15" s="161"/>
      <c r="BG15" s="161"/>
      <c r="BH15" s="161"/>
      <c r="BI15" s="161"/>
      <c r="BJ15" s="161"/>
      <c r="BK15" s="161"/>
      <c r="BL15" s="162"/>
      <c r="BM15" s="160">
        <v>13407.1</v>
      </c>
      <c r="BN15" s="161"/>
      <c r="BO15" s="161"/>
      <c r="BP15" s="161"/>
      <c r="BQ15" s="161"/>
      <c r="BR15" s="161"/>
      <c r="BS15" s="161"/>
      <c r="BT15" s="161"/>
      <c r="BU15" s="162"/>
      <c r="BV15" s="160">
        <v>0</v>
      </c>
      <c r="BW15" s="161"/>
      <c r="BX15" s="161"/>
      <c r="BY15" s="161"/>
      <c r="BZ15" s="161"/>
      <c r="CA15" s="161"/>
      <c r="CB15" s="161"/>
      <c r="CC15" s="161"/>
      <c r="CD15" s="161"/>
      <c r="CE15" s="161"/>
      <c r="CF15" s="162"/>
      <c r="CG15" s="160">
        <f>CS15+DO15</f>
        <v>7429242</v>
      </c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2"/>
      <c r="CS15" s="160">
        <v>7352570</v>
      </c>
      <c r="CT15" s="161"/>
      <c r="CU15" s="161"/>
      <c r="CV15" s="161"/>
      <c r="CW15" s="161"/>
      <c r="CX15" s="161"/>
      <c r="CY15" s="161"/>
      <c r="CZ15" s="161"/>
      <c r="DA15" s="161"/>
      <c r="DB15" s="161"/>
      <c r="DC15" s="162"/>
      <c r="DD15" s="160">
        <v>0</v>
      </c>
      <c r="DE15" s="161"/>
      <c r="DF15" s="161"/>
      <c r="DG15" s="161"/>
      <c r="DH15" s="161"/>
      <c r="DI15" s="161"/>
      <c r="DJ15" s="161"/>
      <c r="DK15" s="161"/>
      <c r="DL15" s="161"/>
      <c r="DM15" s="161"/>
      <c r="DN15" s="162"/>
      <c r="DO15" s="160">
        <v>76672</v>
      </c>
      <c r="DP15" s="161"/>
      <c r="DQ15" s="161"/>
      <c r="DR15" s="161"/>
      <c r="DS15" s="161"/>
      <c r="DT15" s="161"/>
      <c r="DU15" s="161"/>
      <c r="DV15" s="162"/>
      <c r="DW15" s="160">
        <v>0</v>
      </c>
      <c r="DX15" s="161"/>
      <c r="DY15" s="161"/>
      <c r="DZ15" s="161"/>
      <c r="EA15" s="161"/>
      <c r="EB15" s="161"/>
      <c r="EC15" s="162"/>
      <c r="EE15" s="14">
        <f>Z15*AL15*12</f>
        <v>7429242</v>
      </c>
      <c r="EF15" s="40">
        <f t="shared" si="2"/>
        <v>0</v>
      </c>
    </row>
    <row r="16" spans="1:136" s="14" customFormat="1" ht="51.75" customHeight="1" x14ac:dyDescent="0.25">
      <c r="A16" s="163" t="s">
        <v>100</v>
      </c>
      <c r="B16" s="164"/>
      <c r="C16" s="164"/>
      <c r="D16" s="164"/>
      <c r="E16" s="164"/>
      <c r="F16" s="165"/>
      <c r="G16" s="166" t="s">
        <v>99</v>
      </c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8"/>
      <c r="Z16" s="169">
        <v>23</v>
      </c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1"/>
      <c r="AL16" s="160">
        <f t="shared" si="0"/>
        <v>50509.37</v>
      </c>
      <c r="AM16" s="161"/>
      <c r="AN16" s="161"/>
      <c r="AO16" s="161"/>
      <c r="AP16" s="161"/>
      <c r="AQ16" s="161"/>
      <c r="AR16" s="161"/>
      <c r="AS16" s="161"/>
      <c r="AT16" s="162"/>
      <c r="AU16" s="160">
        <v>27025.56</v>
      </c>
      <c r="AV16" s="161"/>
      <c r="AW16" s="161"/>
      <c r="AX16" s="161"/>
      <c r="AY16" s="161"/>
      <c r="AZ16" s="161"/>
      <c r="BA16" s="161"/>
      <c r="BB16" s="161"/>
      <c r="BC16" s="162"/>
      <c r="BD16" s="160">
        <v>1356.04</v>
      </c>
      <c r="BE16" s="161"/>
      <c r="BF16" s="161"/>
      <c r="BG16" s="161"/>
      <c r="BH16" s="161"/>
      <c r="BI16" s="161"/>
      <c r="BJ16" s="161"/>
      <c r="BK16" s="161"/>
      <c r="BL16" s="162"/>
      <c r="BM16" s="160">
        <v>22127.77</v>
      </c>
      <c r="BN16" s="161"/>
      <c r="BO16" s="161"/>
      <c r="BP16" s="161"/>
      <c r="BQ16" s="161"/>
      <c r="BR16" s="161"/>
      <c r="BS16" s="161"/>
      <c r="BT16" s="161"/>
      <c r="BU16" s="162"/>
      <c r="BV16" s="160">
        <v>0</v>
      </c>
      <c r="BW16" s="161"/>
      <c r="BX16" s="161"/>
      <c r="BY16" s="161"/>
      <c r="BZ16" s="161"/>
      <c r="CA16" s="161"/>
      <c r="CB16" s="161"/>
      <c r="CC16" s="161"/>
      <c r="CD16" s="161"/>
      <c r="CE16" s="161"/>
      <c r="CF16" s="162"/>
      <c r="CG16" s="160">
        <f>Z16*AL16*12+0.88</f>
        <v>13940587.000000002</v>
      </c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2"/>
      <c r="CS16" s="160">
        <v>13738827</v>
      </c>
      <c r="CT16" s="161"/>
      <c r="CU16" s="161"/>
      <c r="CV16" s="161"/>
      <c r="CW16" s="161"/>
      <c r="CX16" s="161"/>
      <c r="CY16" s="161"/>
      <c r="CZ16" s="161"/>
      <c r="DA16" s="161"/>
      <c r="DB16" s="161"/>
      <c r="DC16" s="162"/>
      <c r="DD16" s="160">
        <v>0</v>
      </c>
      <c r="DE16" s="161"/>
      <c r="DF16" s="161"/>
      <c r="DG16" s="161"/>
      <c r="DH16" s="161"/>
      <c r="DI16" s="161"/>
      <c r="DJ16" s="161"/>
      <c r="DK16" s="161"/>
      <c r="DL16" s="161"/>
      <c r="DM16" s="161"/>
      <c r="DN16" s="162"/>
      <c r="DO16" s="160">
        <v>201760</v>
      </c>
      <c r="DP16" s="161"/>
      <c r="DQ16" s="161"/>
      <c r="DR16" s="161"/>
      <c r="DS16" s="161"/>
      <c r="DT16" s="161"/>
      <c r="DU16" s="161"/>
      <c r="DV16" s="162"/>
      <c r="DW16" s="160">
        <v>0</v>
      </c>
      <c r="DX16" s="161"/>
      <c r="DY16" s="161"/>
      <c r="DZ16" s="161"/>
      <c r="EA16" s="161"/>
      <c r="EB16" s="161"/>
      <c r="EC16" s="162"/>
      <c r="EE16" s="14">
        <f t="shared" si="1"/>
        <v>13940586.120000001</v>
      </c>
      <c r="EF16" s="40">
        <f t="shared" si="2"/>
        <v>0.88000000081956387</v>
      </c>
    </row>
    <row r="17" spans="1:136" s="14" customFormat="1" ht="27" customHeight="1" x14ac:dyDescent="0.25">
      <c r="A17" s="163" t="s">
        <v>270</v>
      </c>
      <c r="B17" s="164"/>
      <c r="C17" s="164"/>
      <c r="D17" s="164"/>
      <c r="E17" s="164"/>
      <c r="F17" s="165"/>
      <c r="G17" s="166" t="s">
        <v>101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8"/>
      <c r="Z17" s="169">
        <v>22</v>
      </c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1"/>
      <c r="AL17" s="160">
        <f t="shared" si="0"/>
        <v>35449.370000000003</v>
      </c>
      <c r="AM17" s="161"/>
      <c r="AN17" s="161"/>
      <c r="AO17" s="161"/>
      <c r="AP17" s="161"/>
      <c r="AQ17" s="161"/>
      <c r="AR17" s="161"/>
      <c r="AS17" s="161"/>
      <c r="AT17" s="162"/>
      <c r="AU17" s="160">
        <v>20396.060000000001</v>
      </c>
      <c r="AV17" s="161"/>
      <c r="AW17" s="161"/>
      <c r="AX17" s="161"/>
      <c r="AY17" s="161"/>
      <c r="AZ17" s="161"/>
      <c r="BA17" s="161"/>
      <c r="BB17" s="161"/>
      <c r="BC17" s="162"/>
      <c r="BD17" s="160">
        <v>535.53</v>
      </c>
      <c r="BE17" s="161"/>
      <c r="BF17" s="161"/>
      <c r="BG17" s="161"/>
      <c r="BH17" s="161"/>
      <c r="BI17" s="161"/>
      <c r="BJ17" s="161"/>
      <c r="BK17" s="161"/>
      <c r="BL17" s="162"/>
      <c r="BM17" s="160">
        <v>14517.78</v>
      </c>
      <c r="BN17" s="161"/>
      <c r="BO17" s="161"/>
      <c r="BP17" s="161"/>
      <c r="BQ17" s="161"/>
      <c r="BR17" s="161"/>
      <c r="BS17" s="161"/>
      <c r="BT17" s="161"/>
      <c r="BU17" s="162"/>
      <c r="BV17" s="160">
        <v>0</v>
      </c>
      <c r="BW17" s="161"/>
      <c r="BX17" s="161"/>
      <c r="BY17" s="161"/>
      <c r="BZ17" s="161"/>
      <c r="CA17" s="161"/>
      <c r="CB17" s="161"/>
      <c r="CC17" s="161"/>
      <c r="CD17" s="161"/>
      <c r="CE17" s="161"/>
      <c r="CF17" s="162"/>
      <c r="CG17" s="160">
        <f>Z17*AL17*12-0.4</f>
        <v>9358633.2799999993</v>
      </c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2"/>
      <c r="CS17" s="160">
        <v>9358633.2799999993</v>
      </c>
      <c r="CT17" s="161"/>
      <c r="CU17" s="161"/>
      <c r="CV17" s="161"/>
      <c r="CW17" s="161"/>
      <c r="CX17" s="161"/>
      <c r="CY17" s="161"/>
      <c r="CZ17" s="161"/>
      <c r="DA17" s="161"/>
      <c r="DB17" s="161"/>
      <c r="DC17" s="162"/>
      <c r="DD17" s="160">
        <v>0</v>
      </c>
      <c r="DE17" s="161"/>
      <c r="DF17" s="161"/>
      <c r="DG17" s="161"/>
      <c r="DH17" s="161"/>
      <c r="DI17" s="161"/>
      <c r="DJ17" s="161"/>
      <c r="DK17" s="161"/>
      <c r="DL17" s="161"/>
      <c r="DM17" s="161"/>
      <c r="DN17" s="162"/>
      <c r="DO17" s="160">
        <v>0</v>
      </c>
      <c r="DP17" s="161"/>
      <c r="DQ17" s="161"/>
      <c r="DR17" s="161"/>
      <c r="DS17" s="161"/>
      <c r="DT17" s="161"/>
      <c r="DU17" s="161"/>
      <c r="DV17" s="162"/>
      <c r="DW17" s="160">
        <v>0</v>
      </c>
      <c r="DX17" s="161"/>
      <c r="DY17" s="161"/>
      <c r="DZ17" s="161"/>
      <c r="EA17" s="161"/>
      <c r="EB17" s="161"/>
      <c r="EC17" s="162"/>
      <c r="EE17" s="14">
        <f t="shared" ref="EE17" si="3">Z17*AL17*12</f>
        <v>9358633.6799999997</v>
      </c>
      <c r="EF17" s="40">
        <f t="shared" ref="EF17" si="4">CG17-EE17</f>
        <v>-0.40000000037252903</v>
      </c>
    </row>
    <row r="18" spans="1:136" s="14" customFormat="1" ht="27" customHeight="1" x14ac:dyDescent="0.25">
      <c r="A18" s="163" t="s">
        <v>270</v>
      </c>
      <c r="B18" s="164"/>
      <c r="C18" s="164"/>
      <c r="D18" s="164"/>
      <c r="E18" s="164"/>
      <c r="F18" s="165"/>
      <c r="G18" s="166" t="s">
        <v>101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8"/>
      <c r="Z18" s="169">
        <v>1</v>
      </c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1"/>
      <c r="AL18" s="160">
        <f t="shared" si="0"/>
        <v>52347.14</v>
      </c>
      <c r="AM18" s="161"/>
      <c r="AN18" s="161"/>
      <c r="AO18" s="161"/>
      <c r="AP18" s="161"/>
      <c r="AQ18" s="161"/>
      <c r="AR18" s="161"/>
      <c r="AS18" s="161"/>
      <c r="AT18" s="162"/>
      <c r="AU18" s="160">
        <v>25040.080000000002</v>
      </c>
      <c r="AV18" s="161"/>
      <c r="AW18" s="161"/>
      <c r="AX18" s="161"/>
      <c r="AY18" s="161"/>
      <c r="AZ18" s="161"/>
      <c r="BA18" s="161"/>
      <c r="BB18" s="161"/>
      <c r="BC18" s="162"/>
      <c r="BD18" s="160">
        <v>657.44</v>
      </c>
      <c r="BE18" s="161"/>
      <c r="BF18" s="161"/>
      <c r="BG18" s="161"/>
      <c r="BH18" s="161"/>
      <c r="BI18" s="161"/>
      <c r="BJ18" s="161"/>
      <c r="BK18" s="161"/>
      <c r="BL18" s="162"/>
      <c r="BM18" s="160">
        <v>26649.62</v>
      </c>
      <c r="BN18" s="161"/>
      <c r="BO18" s="161"/>
      <c r="BP18" s="161"/>
      <c r="BQ18" s="161"/>
      <c r="BR18" s="161"/>
      <c r="BS18" s="161"/>
      <c r="BT18" s="161"/>
      <c r="BU18" s="162"/>
      <c r="BV18" s="160">
        <v>0</v>
      </c>
      <c r="BW18" s="161"/>
      <c r="BX18" s="161"/>
      <c r="BY18" s="161"/>
      <c r="BZ18" s="161"/>
      <c r="CA18" s="161"/>
      <c r="CB18" s="161"/>
      <c r="CC18" s="161"/>
      <c r="CD18" s="161"/>
      <c r="CE18" s="161"/>
      <c r="CF18" s="162"/>
      <c r="CG18" s="160">
        <f>Z18*AL18*12+0.04</f>
        <v>628165.72</v>
      </c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2"/>
      <c r="CS18" s="160">
        <v>517556.72</v>
      </c>
      <c r="CT18" s="161"/>
      <c r="CU18" s="161"/>
      <c r="CV18" s="161"/>
      <c r="CW18" s="161"/>
      <c r="CX18" s="161"/>
      <c r="CY18" s="161"/>
      <c r="CZ18" s="161"/>
      <c r="DA18" s="161"/>
      <c r="DB18" s="161"/>
      <c r="DC18" s="162"/>
      <c r="DD18" s="160">
        <v>0</v>
      </c>
      <c r="DE18" s="161"/>
      <c r="DF18" s="161"/>
      <c r="DG18" s="161"/>
      <c r="DH18" s="161"/>
      <c r="DI18" s="161"/>
      <c r="DJ18" s="161"/>
      <c r="DK18" s="161"/>
      <c r="DL18" s="161"/>
      <c r="DM18" s="161"/>
      <c r="DN18" s="162"/>
      <c r="DO18" s="160">
        <v>110609</v>
      </c>
      <c r="DP18" s="161"/>
      <c r="DQ18" s="161"/>
      <c r="DR18" s="161"/>
      <c r="DS18" s="161"/>
      <c r="DT18" s="161"/>
      <c r="DU18" s="161"/>
      <c r="DV18" s="162"/>
      <c r="DW18" s="160">
        <v>0</v>
      </c>
      <c r="DX18" s="161"/>
      <c r="DY18" s="161"/>
      <c r="DZ18" s="161"/>
      <c r="EA18" s="161"/>
      <c r="EB18" s="161"/>
      <c r="EC18" s="162"/>
      <c r="EE18" s="14">
        <f t="shared" si="1"/>
        <v>628165.67999999993</v>
      </c>
      <c r="EF18" s="40">
        <f t="shared" si="2"/>
        <v>4.0000000037252903E-2</v>
      </c>
    </row>
    <row r="19" spans="1:136" s="14" customFormat="1" ht="205.5" customHeight="1" x14ac:dyDescent="0.25">
      <c r="A19" s="163" t="s">
        <v>2</v>
      </c>
      <c r="B19" s="164"/>
      <c r="C19" s="164"/>
      <c r="D19" s="164"/>
      <c r="E19" s="164"/>
      <c r="F19" s="165"/>
      <c r="G19" s="166" t="s">
        <v>102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9"/>
      <c r="Z19" s="169">
        <v>110</v>
      </c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1"/>
      <c r="AL19" s="169">
        <v>587.12</v>
      </c>
      <c r="AM19" s="170"/>
      <c r="AN19" s="170"/>
      <c r="AO19" s="170"/>
      <c r="AP19" s="170"/>
      <c r="AQ19" s="170"/>
      <c r="AR19" s="170"/>
      <c r="AS19" s="170"/>
      <c r="AT19" s="171"/>
      <c r="AU19" s="169" t="s">
        <v>95</v>
      </c>
      <c r="AV19" s="170"/>
      <c r="AW19" s="170"/>
      <c r="AX19" s="170"/>
      <c r="AY19" s="170"/>
      <c r="AZ19" s="170"/>
      <c r="BA19" s="170"/>
      <c r="BB19" s="170"/>
      <c r="BC19" s="171"/>
      <c r="BD19" s="169" t="s">
        <v>95</v>
      </c>
      <c r="BE19" s="170"/>
      <c r="BF19" s="170"/>
      <c r="BG19" s="170"/>
      <c r="BH19" s="170"/>
      <c r="BI19" s="170"/>
      <c r="BJ19" s="170"/>
      <c r="BK19" s="170"/>
      <c r="BL19" s="171"/>
      <c r="BM19" s="169" t="s">
        <v>95</v>
      </c>
      <c r="BN19" s="170"/>
      <c r="BO19" s="170"/>
      <c r="BP19" s="170"/>
      <c r="BQ19" s="170"/>
      <c r="BR19" s="170"/>
      <c r="BS19" s="170"/>
      <c r="BT19" s="170"/>
      <c r="BU19" s="171"/>
      <c r="BV19" s="169" t="s">
        <v>95</v>
      </c>
      <c r="BW19" s="170"/>
      <c r="BX19" s="170"/>
      <c r="BY19" s="170"/>
      <c r="BZ19" s="170"/>
      <c r="CA19" s="170"/>
      <c r="CB19" s="170"/>
      <c r="CC19" s="170"/>
      <c r="CD19" s="170"/>
      <c r="CE19" s="170"/>
      <c r="CF19" s="171"/>
      <c r="CG19" s="185">
        <f>Z19*AL19*12+1.6</f>
        <v>774999.99999999988</v>
      </c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7"/>
      <c r="CS19" s="160">
        <v>775000</v>
      </c>
      <c r="CT19" s="161"/>
      <c r="CU19" s="161"/>
      <c r="CV19" s="161"/>
      <c r="CW19" s="161"/>
      <c r="CX19" s="161"/>
      <c r="CY19" s="161"/>
      <c r="CZ19" s="161"/>
      <c r="DA19" s="161"/>
      <c r="DB19" s="161"/>
      <c r="DC19" s="162"/>
      <c r="DD19" s="169">
        <v>0</v>
      </c>
      <c r="DE19" s="170"/>
      <c r="DF19" s="170"/>
      <c r="DG19" s="170"/>
      <c r="DH19" s="170"/>
      <c r="DI19" s="170"/>
      <c r="DJ19" s="170"/>
      <c r="DK19" s="170"/>
      <c r="DL19" s="170"/>
      <c r="DM19" s="170"/>
      <c r="DN19" s="171"/>
      <c r="DO19" s="169">
        <v>0</v>
      </c>
      <c r="DP19" s="170"/>
      <c r="DQ19" s="170"/>
      <c r="DR19" s="170"/>
      <c r="DS19" s="170"/>
      <c r="DT19" s="170"/>
      <c r="DU19" s="170"/>
      <c r="DV19" s="171"/>
      <c r="DW19" s="169">
        <v>0</v>
      </c>
      <c r="DX19" s="170"/>
      <c r="DY19" s="170"/>
      <c r="DZ19" s="170"/>
      <c r="EA19" s="170"/>
      <c r="EB19" s="170"/>
      <c r="EC19" s="171"/>
      <c r="EE19" s="14">
        <f t="shared" si="1"/>
        <v>774998.39999999991</v>
      </c>
      <c r="EF19" s="40">
        <f>CG19-EE19</f>
        <v>1.5999999999767169</v>
      </c>
    </row>
    <row r="20" spans="1:136" s="14" customFormat="1" ht="16.5" customHeight="1" x14ac:dyDescent="0.25">
      <c r="A20" s="177" t="s">
        <v>36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9"/>
      <c r="AL20" s="180"/>
      <c r="AM20" s="181"/>
      <c r="AN20" s="181"/>
      <c r="AO20" s="181"/>
      <c r="AP20" s="181"/>
      <c r="AQ20" s="181"/>
      <c r="AR20" s="181"/>
      <c r="AS20" s="181"/>
      <c r="AT20" s="182"/>
      <c r="AU20" s="180" t="s">
        <v>95</v>
      </c>
      <c r="AV20" s="181"/>
      <c r="AW20" s="181"/>
      <c r="AX20" s="181"/>
      <c r="AY20" s="181"/>
      <c r="AZ20" s="181"/>
      <c r="BA20" s="181"/>
      <c r="BB20" s="181"/>
      <c r="BC20" s="182"/>
      <c r="BD20" s="180" t="s">
        <v>95</v>
      </c>
      <c r="BE20" s="181"/>
      <c r="BF20" s="181"/>
      <c r="BG20" s="181"/>
      <c r="BH20" s="181"/>
      <c r="BI20" s="181"/>
      <c r="BJ20" s="181"/>
      <c r="BK20" s="181"/>
      <c r="BL20" s="182"/>
      <c r="BM20" s="180" t="s">
        <v>95</v>
      </c>
      <c r="BN20" s="181"/>
      <c r="BO20" s="181"/>
      <c r="BP20" s="181"/>
      <c r="BQ20" s="181"/>
      <c r="BR20" s="181"/>
      <c r="BS20" s="181"/>
      <c r="BT20" s="181"/>
      <c r="BU20" s="182"/>
      <c r="BV20" s="180"/>
      <c r="BW20" s="181"/>
      <c r="BX20" s="181"/>
      <c r="BY20" s="181"/>
      <c r="BZ20" s="181"/>
      <c r="CA20" s="181"/>
      <c r="CB20" s="181"/>
      <c r="CC20" s="181"/>
      <c r="CD20" s="181"/>
      <c r="CE20" s="181"/>
      <c r="CF20" s="182"/>
      <c r="CG20" s="172">
        <f>CG12+CG19</f>
        <v>116131053</v>
      </c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4"/>
      <c r="CS20" s="172">
        <f>CS12+CS19</f>
        <v>112936980</v>
      </c>
      <c r="CT20" s="183"/>
      <c r="CU20" s="183"/>
      <c r="CV20" s="183"/>
      <c r="CW20" s="183"/>
      <c r="CX20" s="183"/>
      <c r="CY20" s="183"/>
      <c r="CZ20" s="183"/>
      <c r="DA20" s="183"/>
      <c r="DB20" s="183"/>
      <c r="DC20" s="184"/>
      <c r="DD20" s="172">
        <f>DD12+DD19</f>
        <v>0</v>
      </c>
      <c r="DE20" s="173"/>
      <c r="DF20" s="173"/>
      <c r="DG20" s="173"/>
      <c r="DH20" s="173"/>
      <c r="DI20" s="173"/>
      <c r="DJ20" s="173"/>
      <c r="DK20" s="173"/>
      <c r="DL20" s="173"/>
      <c r="DM20" s="173"/>
      <c r="DN20" s="174"/>
      <c r="DO20" s="172">
        <f>DO12+DO19</f>
        <v>3194073</v>
      </c>
      <c r="DP20" s="173"/>
      <c r="DQ20" s="173"/>
      <c r="DR20" s="173"/>
      <c r="DS20" s="173"/>
      <c r="DT20" s="173"/>
      <c r="DU20" s="173"/>
      <c r="DV20" s="174"/>
      <c r="DW20" s="172">
        <f>DW12+DW19</f>
        <v>0</v>
      </c>
      <c r="DX20" s="173"/>
      <c r="DY20" s="173"/>
      <c r="DZ20" s="173"/>
      <c r="EA20" s="173"/>
      <c r="EB20" s="173"/>
      <c r="EC20" s="174"/>
    </row>
    <row r="21" spans="1:136" x14ac:dyDescent="0.25">
      <c r="A21" s="175" t="s">
        <v>103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</row>
  </sheetData>
  <mergeCells count="149">
    <mergeCell ref="CS13:DC13"/>
    <mergeCell ref="DD13:DN13"/>
    <mergeCell ref="DO13:DV13"/>
    <mergeCell ref="DW13:EC13"/>
    <mergeCell ref="A13:F13"/>
    <mergeCell ref="G13:Y13"/>
    <mergeCell ref="Z13:AK13"/>
    <mergeCell ref="AL13:AT13"/>
    <mergeCell ref="AU13:BC13"/>
    <mergeCell ref="BD13:BL13"/>
    <mergeCell ref="BM13:BU13"/>
    <mergeCell ref="BV13:CF13"/>
    <mergeCell ref="CG13:CR13"/>
    <mergeCell ref="CF1:EC1"/>
    <mergeCell ref="A3:EC3"/>
    <mergeCell ref="A5:AV5"/>
    <mergeCell ref="A8:F10"/>
    <mergeCell ref="G8:Y10"/>
    <mergeCell ref="Z8:AK10"/>
    <mergeCell ref="AL8:BU8"/>
    <mergeCell ref="BV8:CF10"/>
    <mergeCell ref="CG8:CR10"/>
    <mergeCell ref="CS8:EC8"/>
    <mergeCell ref="AL9:AT10"/>
    <mergeCell ref="AU9:BU9"/>
    <mergeCell ref="CS9:DC10"/>
    <mergeCell ref="DD9:DN10"/>
    <mergeCell ref="DO9:EC9"/>
    <mergeCell ref="AU10:BC10"/>
    <mergeCell ref="BD10:BL10"/>
    <mergeCell ref="BM10:BU10"/>
    <mergeCell ref="DO10:DV10"/>
    <mergeCell ref="DW10:EC10"/>
    <mergeCell ref="DW11:EC11"/>
    <mergeCell ref="A12:F12"/>
    <mergeCell ref="G12:Y12"/>
    <mergeCell ref="Z12:AK12"/>
    <mergeCell ref="AL12:AT12"/>
    <mergeCell ref="AU12:BC12"/>
    <mergeCell ref="BD12:BL12"/>
    <mergeCell ref="BM12:BU12"/>
    <mergeCell ref="BV12:CF12"/>
    <mergeCell ref="CG12:CR12"/>
    <mergeCell ref="BM11:BU11"/>
    <mergeCell ref="BV11:CF11"/>
    <mergeCell ref="CG11:CR11"/>
    <mergeCell ref="CS11:DC11"/>
    <mergeCell ref="DD11:DN11"/>
    <mergeCell ref="DO11:DV11"/>
    <mergeCell ref="A11:F11"/>
    <mergeCell ref="G11:Y11"/>
    <mergeCell ref="Z11:AK11"/>
    <mergeCell ref="AL11:AT11"/>
    <mergeCell ref="AU11:BC11"/>
    <mergeCell ref="BD11:BL11"/>
    <mergeCell ref="CS12:DC12"/>
    <mergeCell ref="DD12:DN12"/>
    <mergeCell ref="BV15:CF15"/>
    <mergeCell ref="CG15:CR15"/>
    <mergeCell ref="DO12:DV12"/>
    <mergeCell ref="DW12:EC12"/>
    <mergeCell ref="A14:F14"/>
    <mergeCell ref="G14:Y14"/>
    <mergeCell ref="Z14:AK14"/>
    <mergeCell ref="AL14:AT14"/>
    <mergeCell ref="AU14:BC14"/>
    <mergeCell ref="BD14:BL14"/>
    <mergeCell ref="DW14:EC14"/>
    <mergeCell ref="BM14:BU14"/>
    <mergeCell ref="BV14:CF14"/>
    <mergeCell ref="CG14:CR14"/>
    <mergeCell ref="CS14:DC14"/>
    <mergeCell ref="DD14:DN14"/>
    <mergeCell ref="DO14:DV14"/>
    <mergeCell ref="CS15:DC15"/>
    <mergeCell ref="DD15:DN15"/>
    <mergeCell ref="DO15:DV15"/>
    <mergeCell ref="DW15:EC15"/>
    <mergeCell ref="A15:F15"/>
    <mergeCell ref="G15:Y15"/>
    <mergeCell ref="Z15:AK15"/>
    <mergeCell ref="G16:Y16"/>
    <mergeCell ref="Z16:AK16"/>
    <mergeCell ref="AL16:AT16"/>
    <mergeCell ref="AU16:BC16"/>
    <mergeCell ref="BD16:BL16"/>
    <mergeCell ref="DW16:EC16"/>
    <mergeCell ref="BM16:BU16"/>
    <mergeCell ref="BV16:CF16"/>
    <mergeCell ref="CG16:CR16"/>
    <mergeCell ref="CS16:DC16"/>
    <mergeCell ref="DD16:DN16"/>
    <mergeCell ref="DO16:DV16"/>
    <mergeCell ref="AL15:AT15"/>
    <mergeCell ref="AU15:BC15"/>
    <mergeCell ref="BD15:BL15"/>
    <mergeCell ref="BM15:BU15"/>
    <mergeCell ref="CS18:DC18"/>
    <mergeCell ref="DD18:DN18"/>
    <mergeCell ref="DO18:DV18"/>
    <mergeCell ref="DW18:EC18"/>
    <mergeCell ref="A19:F19"/>
    <mergeCell ref="G19:Y19"/>
    <mergeCell ref="Z19:AK19"/>
    <mergeCell ref="AL19:AT19"/>
    <mergeCell ref="AU19:BC19"/>
    <mergeCell ref="BD19:BL19"/>
    <mergeCell ref="A18:F18"/>
    <mergeCell ref="G18:Y18"/>
    <mergeCell ref="Z18:AK18"/>
    <mergeCell ref="AL18:AT18"/>
    <mergeCell ref="AU18:BC18"/>
    <mergeCell ref="BD18:BL18"/>
    <mergeCell ref="BM18:BU18"/>
    <mergeCell ref="BV18:CF18"/>
    <mergeCell ref="CG18:CR18"/>
    <mergeCell ref="A16:F16"/>
    <mergeCell ref="DO20:DV20"/>
    <mergeCell ref="DW20:EC20"/>
    <mergeCell ref="A21:EC21"/>
    <mergeCell ref="DW19:EC19"/>
    <mergeCell ref="A20:AK20"/>
    <mergeCell ref="AL20:AT20"/>
    <mergeCell ref="AU20:BC20"/>
    <mergeCell ref="BD20:BL20"/>
    <mergeCell ref="BM20:BU20"/>
    <mergeCell ref="BV20:CF20"/>
    <mergeCell ref="CG20:CR20"/>
    <mergeCell ref="CS20:DC20"/>
    <mergeCell ref="DD20:DN20"/>
    <mergeCell ref="BM19:BU19"/>
    <mergeCell ref="BV19:CF19"/>
    <mergeCell ref="CG19:CR19"/>
    <mergeCell ref="CS19:DC19"/>
    <mergeCell ref="DD19:DN19"/>
    <mergeCell ref="DO19:DV19"/>
    <mergeCell ref="CS17:DC17"/>
    <mergeCell ref="DD17:DN17"/>
    <mergeCell ref="DO17:DV17"/>
    <mergeCell ref="DW17:EC17"/>
    <mergeCell ref="A17:F17"/>
    <mergeCell ref="G17:Y17"/>
    <mergeCell ref="Z17:AK17"/>
    <mergeCell ref="AL17:AT17"/>
    <mergeCell ref="AU17:BC17"/>
    <mergeCell ref="BD17:BL17"/>
    <mergeCell ref="BM17:BU17"/>
    <mergeCell ref="BV17:CF17"/>
    <mergeCell ref="CG17:CR17"/>
  </mergeCells>
  <pageMargins left="0" right="0" top="0.78740157480314965" bottom="0.31496062992125984" header="0.19685039370078741" footer="0.19685039370078741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18"/>
  <sheetViews>
    <sheetView zoomScaleNormal="100" zoomScaleSheetLayoutView="100" workbookViewId="0">
      <selection activeCell="BZ10" sqref="BZ10:CL10"/>
    </sheetView>
  </sheetViews>
  <sheetFormatPr defaultColWidth="0.85546875" defaultRowHeight="15" x14ac:dyDescent="0.25"/>
  <cols>
    <col min="1" max="6" width="0.85546875" style="18"/>
    <col min="7" max="7" width="2.42578125" style="18" customWidth="1"/>
    <col min="8" max="124" width="0.85546875" style="18"/>
    <col min="125" max="125" width="2.85546875" style="18" customWidth="1"/>
    <col min="126" max="134" width="0.85546875" style="18"/>
    <col min="135" max="135" width="2.28515625" style="18" customWidth="1"/>
    <col min="136" max="136" width="1.5703125" style="18" customWidth="1"/>
    <col min="137" max="137" width="0.85546875" style="18" customWidth="1"/>
    <col min="138" max="262" width="0.85546875" style="18"/>
    <col min="263" max="263" width="2.42578125" style="18" customWidth="1"/>
    <col min="264" max="380" width="0.85546875" style="18"/>
    <col min="381" max="381" width="2.85546875" style="18" customWidth="1"/>
    <col min="382" max="390" width="0.85546875" style="18"/>
    <col min="391" max="391" width="2.28515625" style="18" customWidth="1"/>
    <col min="392" max="392" width="1.5703125" style="18" customWidth="1"/>
    <col min="393" max="393" width="0.85546875" style="18" customWidth="1"/>
    <col min="394" max="518" width="0.85546875" style="18"/>
    <col min="519" max="519" width="2.42578125" style="18" customWidth="1"/>
    <col min="520" max="636" width="0.85546875" style="18"/>
    <col min="637" max="637" width="2.85546875" style="18" customWidth="1"/>
    <col min="638" max="646" width="0.85546875" style="18"/>
    <col min="647" max="647" width="2.28515625" style="18" customWidth="1"/>
    <col min="648" max="648" width="1.5703125" style="18" customWidth="1"/>
    <col min="649" max="649" width="0.85546875" style="18" customWidth="1"/>
    <col min="650" max="774" width="0.85546875" style="18"/>
    <col min="775" max="775" width="2.42578125" style="18" customWidth="1"/>
    <col min="776" max="892" width="0.85546875" style="18"/>
    <col min="893" max="893" width="2.85546875" style="18" customWidth="1"/>
    <col min="894" max="902" width="0.85546875" style="18"/>
    <col min="903" max="903" width="2.28515625" style="18" customWidth="1"/>
    <col min="904" max="904" width="1.5703125" style="18" customWidth="1"/>
    <col min="905" max="905" width="0.85546875" style="18" customWidth="1"/>
    <col min="906" max="1030" width="0.85546875" style="18"/>
    <col min="1031" max="1031" width="2.42578125" style="18" customWidth="1"/>
    <col min="1032" max="1148" width="0.85546875" style="18"/>
    <col min="1149" max="1149" width="2.85546875" style="18" customWidth="1"/>
    <col min="1150" max="1158" width="0.85546875" style="18"/>
    <col min="1159" max="1159" width="2.28515625" style="18" customWidth="1"/>
    <col min="1160" max="1160" width="1.5703125" style="18" customWidth="1"/>
    <col min="1161" max="1161" width="0.85546875" style="18" customWidth="1"/>
    <col min="1162" max="1286" width="0.85546875" style="18"/>
    <col min="1287" max="1287" width="2.42578125" style="18" customWidth="1"/>
    <col min="1288" max="1404" width="0.85546875" style="18"/>
    <col min="1405" max="1405" width="2.85546875" style="18" customWidth="1"/>
    <col min="1406" max="1414" width="0.85546875" style="18"/>
    <col min="1415" max="1415" width="2.28515625" style="18" customWidth="1"/>
    <col min="1416" max="1416" width="1.5703125" style="18" customWidth="1"/>
    <col min="1417" max="1417" width="0.85546875" style="18" customWidth="1"/>
    <col min="1418" max="1542" width="0.85546875" style="18"/>
    <col min="1543" max="1543" width="2.42578125" style="18" customWidth="1"/>
    <col min="1544" max="1660" width="0.85546875" style="18"/>
    <col min="1661" max="1661" width="2.85546875" style="18" customWidth="1"/>
    <col min="1662" max="1670" width="0.85546875" style="18"/>
    <col min="1671" max="1671" width="2.28515625" style="18" customWidth="1"/>
    <col min="1672" max="1672" width="1.5703125" style="18" customWidth="1"/>
    <col min="1673" max="1673" width="0.85546875" style="18" customWidth="1"/>
    <col min="1674" max="1798" width="0.85546875" style="18"/>
    <col min="1799" max="1799" width="2.42578125" style="18" customWidth="1"/>
    <col min="1800" max="1916" width="0.85546875" style="18"/>
    <col min="1917" max="1917" width="2.85546875" style="18" customWidth="1"/>
    <col min="1918" max="1926" width="0.85546875" style="18"/>
    <col min="1927" max="1927" width="2.28515625" style="18" customWidth="1"/>
    <col min="1928" max="1928" width="1.5703125" style="18" customWidth="1"/>
    <col min="1929" max="1929" width="0.85546875" style="18" customWidth="1"/>
    <col min="1930" max="2054" width="0.85546875" style="18"/>
    <col min="2055" max="2055" width="2.42578125" style="18" customWidth="1"/>
    <col min="2056" max="2172" width="0.85546875" style="18"/>
    <col min="2173" max="2173" width="2.85546875" style="18" customWidth="1"/>
    <col min="2174" max="2182" width="0.85546875" style="18"/>
    <col min="2183" max="2183" width="2.28515625" style="18" customWidth="1"/>
    <col min="2184" max="2184" width="1.5703125" style="18" customWidth="1"/>
    <col min="2185" max="2185" width="0.85546875" style="18" customWidth="1"/>
    <col min="2186" max="2310" width="0.85546875" style="18"/>
    <col min="2311" max="2311" width="2.42578125" style="18" customWidth="1"/>
    <col min="2312" max="2428" width="0.85546875" style="18"/>
    <col min="2429" max="2429" width="2.85546875" style="18" customWidth="1"/>
    <col min="2430" max="2438" width="0.85546875" style="18"/>
    <col min="2439" max="2439" width="2.28515625" style="18" customWidth="1"/>
    <col min="2440" max="2440" width="1.5703125" style="18" customWidth="1"/>
    <col min="2441" max="2441" width="0.85546875" style="18" customWidth="1"/>
    <col min="2442" max="2566" width="0.85546875" style="18"/>
    <col min="2567" max="2567" width="2.42578125" style="18" customWidth="1"/>
    <col min="2568" max="2684" width="0.85546875" style="18"/>
    <col min="2685" max="2685" width="2.85546875" style="18" customWidth="1"/>
    <col min="2686" max="2694" width="0.85546875" style="18"/>
    <col min="2695" max="2695" width="2.28515625" style="18" customWidth="1"/>
    <col min="2696" max="2696" width="1.5703125" style="18" customWidth="1"/>
    <col min="2697" max="2697" width="0.85546875" style="18" customWidth="1"/>
    <col min="2698" max="2822" width="0.85546875" style="18"/>
    <col min="2823" max="2823" width="2.42578125" style="18" customWidth="1"/>
    <col min="2824" max="2940" width="0.85546875" style="18"/>
    <col min="2941" max="2941" width="2.85546875" style="18" customWidth="1"/>
    <col min="2942" max="2950" width="0.85546875" style="18"/>
    <col min="2951" max="2951" width="2.28515625" style="18" customWidth="1"/>
    <col min="2952" max="2952" width="1.5703125" style="18" customWidth="1"/>
    <col min="2953" max="2953" width="0.85546875" style="18" customWidth="1"/>
    <col min="2954" max="3078" width="0.85546875" style="18"/>
    <col min="3079" max="3079" width="2.42578125" style="18" customWidth="1"/>
    <col min="3080" max="3196" width="0.85546875" style="18"/>
    <col min="3197" max="3197" width="2.85546875" style="18" customWidth="1"/>
    <col min="3198" max="3206" width="0.85546875" style="18"/>
    <col min="3207" max="3207" width="2.28515625" style="18" customWidth="1"/>
    <col min="3208" max="3208" width="1.5703125" style="18" customWidth="1"/>
    <col min="3209" max="3209" width="0.85546875" style="18" customWidth="1"/>
    <col min="3210" max="3334" width="0.85546875" style="18"/>
    <col min="3335" max="3335" width="2.42578125" style="18" customWidth="1"/>
    <col min="3336" max="3452" width="0.85546875" style="18"/>
    <col min="3453" max="3453" width="2.85546875" style="18" customWidth="1"/>
    <col min="3454" max="3462" width="0.85546875" style="18"/>
    <col min="3463" max="3463" width="2.28515625" style="18" customWidth="1"/>
    <col min="3464" max="3464" width="1.5703125" style="18" customWidth="1"/>
    <col min="3465" max="3465" width="0.85546875" style="18" customWidth="1"/>
    <col min="3466" max="3590" width="0.85546875" style="18"/>
    <col min="3591" max="3591" width="2.42578125" style="18" customWidth="1"/>
    <col min="3592" max="3708" width="0.85546875" style="18"/>
    <col min="3709" max="3709" width="2.85546875" style="18" customWidth="1"/>
    <col min="3710" max="3718" width="0.85546875" style="18"/>
    <col min="3719" max="3719" width="2.28515625" style="18" customWidth="1"/>
    <col min="3720" max="3720" width="1.5703125" style="18" customWidth="1"/>
    <col min="3721" max="3721" width="0.85546875" style="18" customWidth="1"/>
    <col min="3722" max="3846" width="0.85546875" style="18"/>
    <col min="3847" max="3847" width="2.42578125" style="18" customWidth="1"/>
    <col min="3848" max="3964" width="0.85546875" style="18"/>
    <col min="3965" max="3965" width="2.85546875" style="18" customWidth="1"/>
    <col min="3966" max="3974" width="0.85546875" style="18"/>
    <col min="3975" max="3975" width="2.28515625" style="18" customWidth="1"/>
    <col min="3976" max="3976" width="1.5703125" style="18" customWidth="1"/>
    <col min="3977" max="3977" width="0.85546875" style="18" customWidth="1"/>
    <col min="3978" max="4102" width="0.85546875" style="18"/>
    <col min="4103" max="4103" width="2.42578125" style="18" customWidth="1"/>
    <col min="4104" max="4220" width="0.85546875" style="18"/>
    <col min="4221" max="4221" width="2.85546875" style="18" customWidth="1"/>
    <col min="4222" max="4230" width="0.85546875" style="18"/>
    <col min="4231" max="4231" width="2.28515625" style="18" customWidth="1"/>
    <col min="4232" max="4232" width="1.5703125" style="18" customWidth="1"/>
    <col min="4233" max="4233" width="0.85546875" style="18" customWidth="1"/>
    <col min="4234" max="4358" width="0.85546875" style="18"/>
    <col min="4359" max="4359" width="2.42578125" style="18" customWidth="1"/>
    <col min="4360" max="4476" width="0.85546875" style="18"/>
    <col min="4477" max="4477" width="2.85546875" style="18" customWidth="1"/>
    <col min="4478" max="4486" width="0.85546875" style="18"/>
    <col min="4487" max="4487" width="2.28515625" style="18" customWidth="1"/>
    <col min="4488" max="4488" width="1.5703125" style="18" customWidth="1"/>
    <col min="4489" max="4489" width="0.85546875" style="18" customWidth="1"/>
    <col min="4490" max="4614" width="0.85546875" style="18"/>
    <col min="4615" max="4615" width="2.42578125" style="18" customWidth="1"/>
    <col min="4616" max="4732" width="0.85546875" style="18"/>
    <col min="4733" max="4733" width="2.85546875" style="18" customWidth="1"/>
    <col min="4734" max="4742" width="0.85546875" style="18"/>
    <col min="4743" max="4743" width="2.28515625" style="18" customWidth="1"/>
    <col min="4744" max="4744" width="1.5703125" style="18" customWidth="1"/>
    <col min="4745" max="4745" width="0.85546875" style="18" customWidth="1"/>
    <col min="4746" max="4870" width="0.85546875" style="18"/>
    <col min="4871" max="4871" width="2.42578125" style="18" customWidth="1"/>
    <col min="4872" max="4988" width="0.85546875" style="18"/>
    <col min="4989" max="4989" width="2.85546875" style="18" customWidth="1"/>
    <col min="4990" max="4998" width="0.85546875" style="18"/>
    <col min="4999" max="4999" width="2.28515625" style="18" customWidth="1"/>
    <col min="5000" max="5000" width="1.5703125" style="18" customWidth="1"/>
    <col min="5001" max="5001" width="0.85546875" style="18" customWidth="1"/>
    <col min="5002" max="5126" width="0.85546875" style="18"/>
    <col min="5127" max="5127" width="2.42578125" style="18" customWidth="1"/>
    <col min="5128" max="5244" width="0.85546875" style="18"/>
    <col min="5245" max="5245" width="2.85546875" style="18" customWidth="1"/>
    <col min="5246" max="5254" width="0.85546875" style="18"/>
    <col min="5255" max="5255" width="2.28515625" style="18" customWidth="1"/>
    <col min="5256" max="5256" width="1.5703125" style="18" customWidth="1"/>
    <col min="5257" max="5257" width="0.85546875" style="18" customWidth="1"/>
    <col min="5258" max="5382" width="0.85546875" style="18"/>
    <col min="5383" max="5383" width="2.42578125" style="18" customWidth="1"/>
    <col min="5384" max="5500" width="0.85546875" style="18"/>
    <col min="5501" max="5501" width="2.85546875" style="18" customWidth="1"/>
    <col min="5502" max="5510" width="0.85546875" style="18"/>
    <col min="5511" max="5511" width="2.28515625" style="18" customWidth="1"/>
    <col min="5512" max="5512" width="1.5703125" style="18" customWidth="1"/>
    <col min="5513" max="5513" width="0.85546875" style="18" customWidth="1"/>
    <col min="5514" max="5638" width="0.85546875" style="18"/>
    <col min="5639" max="5639" width="2.42578125" style="18" customWidth="1"/>
    <col min="5640" max="5756" width="0.85546875" style="18"/>
    <col min="5757" max="5757" width="2.85546875" style="18" customWidth="1"/>
    <col min="5758" max="5766" width="0.85546875" style="18"/>
    <col min="5767" max="5767" width="2.28515625" style="18" customWidth="1"/>
    <col min="5768" max="5768" width="1.5703125" style="18" customWidth="1"/>
    <col min="5769" max="5769" width="0.85546875" style="18" customWidth="1"/>
    <col min="5770" max="5894" width="0.85546875" style="18"/>
    <col min="5895" max="5895" width="2.42578125" style="18" customWidth="1"/>
    <col min="5896" max="6012" width="0.85546875" style="18"/>
    <col min="6013" max="6013" width="2.85546875" style="18" customWidth="1"/>
    <col min="6014" max="6022" width="0.85546875" style="18"/>
    <col min="6023" max="6023" width="2.28515625" style="18" customWidth="1"/>
    <col min="6024" max="6024" width="1.5703125" style="18" customWidth="1"/>
    <col min="6025" max="6025" width="0.85546875" style="18" customWidth="1"/>
    <col min="6026" max="6150" width="0.85546875" style="18"/>
    <col min="6151" max="6151" width="2.42578125" style="18" customWidth="1"/>
    <col min="6152" max="6268" width="0.85546875" style="18"/>
    <col min="6269" max="6269" width="2.85546875" style="18" customWidth="1"/>
    <col min="6270" max="6278" width="0.85546875" style="18"/>
    <col min="6279" max="6279" width="2.28515625" style="18" customWidth="1"/>
    <col min="6280" max="6280" width="1.5703125" style="18" customWidth="1"/>
    <col min="6281" max="6281" width="0.85546875" style="18" customWidth="1"/>
    <col min="6282" max="6406" width="0.85546875" style="18"/>
    <col min="6407" max="6407" width="2.42578125" style="18" customWidth="1"/>
    <col min="6408" max="6524" width="0.85546875" style="18"/>
    <col min="6525" max="6525" width="2.85546875" style="18" customWidth="1"/>
    <col min="6526" max="6534" width="0.85546875" style="18"/>
    <col min="6535" max="6535" width="2.28515625" style="18" customWidth="1"/>
    <col min="6536" max="6536" width="1.5703125" style="18" customWidth="1"/>
    <col min="6537" max="6537" width="0.85546875" style="18" customWidth="1"/>
    <col min="6538" max="6662" width="0.85546875" style="18"/>
    <col min="6663" max="6663" width="2.42578125" style="18" customWidth="1"/>
    <col min="6664" max="6780" width="0.85546875" style="18"/>
    <col min="6781" max="6781" width="2.85546875" style="18" customWidth="1"/>
    <col min="6782" max="6790" width="0.85546875" style="18"/>
    <col min="6791" max="6791" width="2.28515625" style="18" customWidth="1"/>
    <col min="6792" max="6792" width="1.5703125" style="18" customWidth="1"/>
    <col min="6793" max="6793" width="0.85546875" style="18" customWidth="1"/>
    <col min="6794" max="6918" width="0.85546875" style="18"/>
    <col min="6919" max="6919" width="2.42578125" style="18" customWidth="1"/>
    <col min="6920" max="7036" width="0.85546875" style="18"/>
    <col min="7037" max="7037" width="2.85546875" style="18" customWidth="1"/>
    <col min="7038" max="7046" width="0.85546875" style="18"/>
    <col min="7047" max="7047" width="2.28515625" style="18" customWidth="1"/>
    <col min="7048" max="7048" width="1.5703125" style="18" customWidth="1"/>
    <col min="7049" max="7049" width="0.85546875" style="18" customWidth="1"/>
    <col min="7050" max="7174" width="0.85546875" style="18"/>
    <col min="7175" max="7175" width="2.42578125" style="18" customWidth="1"/>
    <col min="7176" max="7292" width="0.85546875" style="18"/>
    <col min="7293" max="7293" width="2.85546875" style="18" customWidth="1"/>
    <col min="7294" max="7302" width="0.85546875" style="18"/>
    <col min="7303" max="7303" width="2.28515625" style="18" customWidth="1"/>
    <col min="7304" max="7304" width="1.5703125" style="18" customWidth="1"/>
    <col min="7305" max="7305" width="0.85546875" style="18" customWidth="1"/>
    <col min="7306" max="7430" width="0.85546875" style="18"/>
    <col min="7431" max="7431" width="2.42578125" style="18" customWidth="1"/>
    <col min="7432" max="7548" width="0.85546875" style="18"/>
    <col min="7549" max="7549" width="2.85546875" style="18" customWidth="1"/>
    <col min="7550" max="7558" width="0.85546875" style="18"/>
    <col min="7559" max="7559" width="2.28515625" style="18" customWidth="1"/>
    <col min="7560" max="7560" width="1.5703125" style="18" customWidth="1"/>
    <col min="7561" max="7561" width="0.85546875" style="18" customWidth="1"/>
    <col min="7562" max="7686" width="0.85546875" style="18"/>
    <col min="7687" max="7687" width="2.42578125" style="18" customWidth="1"/>
    <col min="7688" max="7804" width="0.85546875" style="18"/>
    <col min="7805" max="7805" width="2.85546875" style="18" customWidth="1"/>
    <col min="7806" max="7814" width="0.85546875" style="18"/>
    <col min="7815" max="7815" width="2.28515625" style="18" customWidth="1"/>
    <col min="7816" max="7816" width="1.5703125" style="18" customWidth="1"/>
    <col min="7817" max="7817" width="0.85546875" style="18" customWidth="1"/>
    <col min="7818" max="7942" width="0.85546875" style="18"/>
    <col min="7943" max="7943" width="2.42578125" style="18" customWidth="1"/>
    <col min="7944" max="8060" width="0.85546875" style="18"/>
    <col min="8061" max="8061" width="2.85546875" style="18" customWidth="1"/>
    <col min="8062" max="8070" width="0.85546875" style="18"/>
    <col min="8071" max="8071" width="2.28515625" style="18" customWidth="1"/>
    <col min="8072" max="8072" width="1.5703125" style="18" customWidth="1"/>
    <col min="8073" max="8073" width="0.85546875" style="18" customWidth="1"/>
    <col min="8074" max="8198" width="0.85546875" style="18"/>
    <col min="8199" max="8199" width="2.42578125" style="18" customWidth="1"/>
    <col min="8200" max="8316" width="0.85546875" style="18"/>
    <col min="8317" max="8317" width="2.85546875" style="18" customWidth="1"/>
    <col min="8318" max="8326" width="0.85546875" style="18"/>
    <col min="8327" max="8327" width="2.28515625" style="18" customWidth="1"/>
    <col min="8328" max="8328" width="1.5703125" style="18" customWidth="1"/>
    <col min="8329" max="8329" width="0.85546875" style="18" customWidth="1"/>
    <col min="8330" max="8454" width="0.85546875" style="18"/>
    <col min="8455" max="8455" width="2.42578125" style="18" customWidth="1"/>
    <col min="8456" max="8572" width="0.85546875" style="18"/>
    <col min="8573" max="8573" width="2.85546875" style="18" customWidth="1"/>
    <col min="8574" max="8582" width="0.85546875" style="18"/>
    <col min="8583" max="8583" width="2.28515625" style="18" customWidth="1"/>
    <col min="8584" max="8584" width="1.5703125" style="18" customWidth="1"/>
    <col min="8585" max="8585" width="0.85546875" style="18" customWidth="1"/>
    <col min="8586" max="8710" width="0.85546875" style="18"/>
    <col min="8711" max="8711" width="2.42578125" style="18" customWidth="1"/>
    <col min="8712" max="8828" width="0.85546875" style="18"/>
    <col min="8829" max="8829" width="2.85546875" style="18" customWidth="1"/>
    <col min="8830" max="8838" width="0.85546875" style="18"/>
    <col min="8839" max="8839" width="2.28515625" style="18" customWidth="1"/>
    <col min="8840" max="8840" width="1.5703125" style="18" customWidth="1"/>
    <col min="8841" max="8841" width="0.85546875" style="18" customWidth="1"/>
    <col min="8842" max="8966" width="0.85546875" style="18"/>
    <col min="8967" max="8967" width="2.42578125" style="18" customWidth="1"/>
    <col min="8968" max="9084" width="0.85546875" style="18"/>
    <col min="9085" max="9085" width="2.85546875" style="18" customWidth="1"/>
    <col min="9086" max="9094" width="0.85546875" style="18"/>
    <col min="9095" max="9095" width="2.28515625" style="18" customWidth="1"/>
    <col min="9096" max="9096" width="1.5703125" style="18" customWidth="1"/>
    <col min="9097" max="9097" width="0.85546875" style="18" customWidth="1"/>
    <col min="9098" max="9222" width="0.85546875" style="18"/>
    <col min="9223" max="9223" width="2.42578125" style="18" customWidth="1"/>
    <col min="9224" max="9340" width="0.85546875" style="18"/>
    <col min="9341" max="9341" width="2.85546875" style="18" customWidth="1"/>
    <col min="9342" max="9350" width="0.85546875" style="18"/>
    <col min="9351" max="9351" width="2.28515625" style="18" customWidth="1"/>
    <col min="9352" max="9352" width="1.5703125" style="18" customWidth="1"/>
    <col min="9353" max="9353" width="0.85546875" style="18" customWidth="1"/>
    <col min="9354" max="9478" width="0.85546875" style="18"/>
    <col min="9479" max="9479" width="2.42578125" style="18" customWidth="1"/>
    <col min="9480" max="9596" width="0.85546875" style="18"/>
    <col min="9597" max="9597" width="2.85546875" style="18" customWidth="1"/>
    <col min="9598" max="9606" width="0.85546875" style="18"/>
    <col min="9607" max="9607" width="2.28515625" style="18" customWidth="1"/>
    <col min="9608" max="9608" width="1.5703125" style="18" customWidth="1"/>
    <col min="9609" max="9609" width="0.85546875" style="18" customWidth="1"/>
    <col min="9610" max="9734" width="0.85546875" style="18"/>
    <col min="9735" max="9735" width="2.42578125" style="18" customWidth="1"/>
    <col min="9736" max="9852" width="0.85546875" style="18"/>
    <col min="9853" max="9853" width="2.85546875" style="18" customWidth="1"/>
    <col min="9854" max="9862" width="0.85546875" style="18"/>
    <col min="9863" max="9863" width="2.28515625" style="18" customWidth="1"/>
    <col min="9864" max="9864" width="1.5703125" style="18" customWidth="1"/>
    <col min="9865" max="9865" width="0.85546875" style="18" customWidth="1"/>
    <col min="9866" max="9990" width="0.85546875" style="18"/>
    <col min="9991" max="9991" width="2.42578125" style="18" customWidth="1"/>
    <col min="9992" max="10108" width="0.85546875" style="18"/>
    <col min="10109" max="10109" width="2.85546875" style="18" customWidth="1"/>
    <col min="10110" max="10118" width="0.85546875" style="18"/>
    <col min="10119" max="10119" width="2.28515625" style="18" customWidth="1"/>
    <col min="10120" max="10120" width="1.5703125" style="18" customWidth="1"/>
    <col min="10121" max="10121" width="0.85546875" style="18" customWidth="1"/>
    <col min="10122" max="10246" width="0.85546875" style="18"/>
    <col min="10247" max="10247" width="2.42578125" style="18" customWidth="1"/>
    <col min="10248" max="10364" width="0.85546875" style="18"/>
    <col min="10365" max="10365" width="2.85546875" style="18" customWidth="1"/>
    <col min="10366" max="10374" width="0.85546875" style="18"/>
    <col min="10375" max="10375" width="2.28515625" style="18" customWidth="1"/>
    <col min="10376" max="10376" width="1.5703125" style="18" customWidth="1"/>
    <col min="10377" max="10377" width="0.85546875" style="18" customWidth="1"/>
    <col min="10378" max="10502" width="0.85546875" style="18"/>
    <col min="10503" max="10503" width="2.42578125" style="18" customWidth="1"/>
    <col min="10504" max="10620" width="0.85546875" style="18"/>
    <col min="10621" max="10621" width="2.85546875" style="18" customWidth="1"/>
    <col min="10622" max="10630" width="0.85546875" style="18"/>
    <col min="10631" max="10631" width="2.28515625" style="18" customWidth="1"/>
    <col min="10632" max="10632" width="1.5703125" style="18" customWidth="1"/>
    <col min="10633" max="10633" width="0.85546875" style="18" customWidth="1"/>
    <col min="10634" max="10758" width="0.85546875" style="18"/>
    <col min="10759" max="10759" width="2.42578125" style="18" customWidth="1"/>
    <col min="10760" max="10876" width="0.85546875" style="18"/>
    <col min="10877" max="10877" width="2.85546875" style="18" customWidth="1"/>
    <col min="10878" max="10886" width="0.85546875" style="18"/>
    <col min="10887" max="10887" width="2.28515625" style="18" customWidth="1"/>
    <col min="10888" max="10888" width="1.5703125" style="18" customWidth="1"/>
    <col min="10889" max="10889" width="0.85546875" style="18" customWidth="1"/>
    <col min="10890" max="11014" width="0.85546875" style="18"/>
    <col min="11015" max="11015" width="2.42578125" style="18" customWidth="1"/>
    <col min="11016" max="11132" width="0.85546875" style="18"/>
    <col min="11133" max="11133" width="2.85546875" style="18" customWidth="1"/>
    <col min="11134" max="11142" width="0.85546875" style="18"/>
    <col min="11143" max="11143" width="2.28515625" style="18" customWidth="1"/>
    <col min="11144" max="11144" width="1.5703125" style="18" customWidth="1"/>
    <col min="11145" max="11145" width="0.85546875" style="18" customWidth="1"/>
    <col min="11146" max="11270" width="0.85546875" style="18"/>
    <col min="11271" max="11271" width="2.42578125" style="18" customWidth="1"/>
    <col min="11272" max="11388" width="0.85546875" style="18"/>
    <col min="11389" max="11389" width="2.85546875" style="18" customWidth="1"/>
    <col min="11390" max="11398" width="0.85546875" style="18"/>
    <col min="11399" max="11399" width="2.28515625" style="18" customWidth="1"/>
    <col min="11400" max="11400" width="1.5703125" style="18" customWidth="1"/>
    <col min="11401" max="11401" width="0.85546875" style="18" customWidth="1"/>
    <col min="11402" max="11526" width="0.85546875" style="18"/>
    <col min="11527" max="11527" width="2.42578125" style="18" customWidth="1"/>
    <col min="11528" max="11644" width="0.85546875" style="18"/>
    <col min="11645" max="11645" width="2.85546875" style="18" customWidth="1"/>
    <col min="11646" max="11654" width="0.85546875" style="18"/>
    <col min="11655" max="11655" width="2.28515625" style="18" customWidth="1"/>
    <col min="11656" max="11656" width="1.5703125" style="18" customWidth="1"/>
    <col min="11657" max="11657" width="0.85546875" style="18" customWidth="1"/>
    <col min="11658" max="11782" width="0.85546875" style="18"/>
    <col min="11783" max="11783" width="2.42578125" style="18" customWidth="1"/>
    <col min="11784" max="11900" width="0.85546875" style="18"/>
    <col min="11901" max="11901" width="2.85546875" style="18" customWidth="1"/>
    <col min="11902" max="11910" width="0.85546875" style="18"/>
    <col min="11911" max="11911" width="2.28515625" style="18" customWidth="1"/>
    <col min="11912" max="11912" width="1.5703125" style="18" customWidth="1"/>
    <col min="11913" max="11913" width="0.85546875" style="18" customWidth="1"/>
    <col min="11914" max="12038" width="0.85546875" style="18"/>
    <col min="12039" max="12039" width="2.42578125" style="18" customWidth="1"/>
    <col min="12040" max="12156" width="0.85546875" style="18"/>
    <col min="12157" max="12157" width="2.85546875" style="18" customWidth="1"/>
    <col min="12158" max="12166" width="0.85546875" style="18"/>
    <col min="12167" max="12167" width="2.28515625" style="18" customWidth="1"/>
    <col min="12168" max="12168" width="1.5703125" style="18" customWidth="1"/>
    <col min="12169" max="12169" width="0.85546875" style="18" customWidth="1"/>
    <col min="12170" max="12294" width="0.85546875" style="18"/>
    <col min="12295" max="12295" width="2.42578125" style="18" customWidth="1"/>
    <col min="12296" max="12412" width="0.85546875" style="18"/>
    <col min="12413" max="12413" width="2.85546875" style="18" customWidth="1"/>
    <col min="12414" max="12422" width="0.85546875" style="18"/>
    <col min="12423" max="12423" width="2.28515625" style="18" customWidth="1"/>
    <col min="12424" max="12424" width="1.5703125" style="18" customWidth="1"/>
    <col min="12425" max="12425" width="0.85546875" style="18" customWidth="1"/>
    <col min="12426" max="12550" width="0.85546875" style="18"/>
    <col min="12551" max="12551" width="2.42578125" style="18" customWidth="1"/>
    <col min="12552" max="12668" width="0.85546875" style="18"/>
    <col min="12669" max="12669" width="2.85546875" style="18" customWidth="1"/>
    <col min="12670" max="12678" width="0.85546875" style="18"/>
    <col min="12679" max="12679" width="2.28515625" style="18" customWidth="1"/>
    <col min="12680" max="12680" width="1.5703125" style="18" customWidth="1"/>
    <col min="12681" max="12681" width="0.85546875" style="18" customWidth="1"/>
    <col min="12682" max="12806" width="0.85546875" style="18"/>
    <col min="12807" max="12807" width="2.42578125" style="18" customWidth="1"/>
    <col min="12808" max="12924" width="0.85546875" style="18"/>
    <col min="12925" max="12925" width="2.85546875" style="18" customWidth="1"/>
    <col min="12926" max="12934" width="0.85546875" style="18"/>
    <col min="12935" max="12935" width="2.28515625" style="18" customWidth="1"/>
    <col min="12936" max="12936" width="1.5703125" style="18" customWidth="1"/>
    <col min="12937" max="12937" width="0.85546875" style="18" customWidth="1"/>
    <col min="12938" max="13062" width="0.85546875" style="18"/>
    <col min="13063" max="13063" width="2.42578125" style="18" customWidth="1"/>
    <col min="13064" max="13180" width="0.85546875" style="18"/>
    <col min="13181" max="13181" width="2.85546875" style="18" customWidth="1"/>
    <col min="13182" max="13190" width="0.85546875" style="18"/>
    <col min="13191" max="13191" width="2.28515625" style="18" customWidth="1"/>
    <col min="13192" max="13192" width="1.5703125" style="18" customWidth="1"/>
    <col min="13193" max="13193" width="0.85546875" style="18" customWidth="1"/>
    <col min="13194" max="13318" width="0.85546875" style="18"/>
    <col min="13319" max="13319" width="2.42578125" style="18" customWidth="1"/>
    <col min="13320" max="13436" width="0.85546875" style="18"/>
    <col min="13437" max="13437" width="2.85546875" style="18" customWidth="1"/>
    <col min="13438" max="13446" width="0.85546875" style="18"/>
    <col min="13447" max="13447" width="2.28515625" style="18" customWidth="1"/>
    <col min="13448" max="13448" width="1.5703125" style="18" customWidth="1"/>
    <col min="13449" max="13449" width="0.85546875" style="18" customWidth="1"/>
    <col min="13450" max="13574" width="0.85546875" style="18"/>
    <col min="13575" max="13575" width="2.42578125" style="18" customWidth="1"/>
    <col min="13576" max="13692" width="0.85546875" style="18"/>
    <col min="13693" max="13693" width="2.85546875" style="18" customWidth="1"/>
    <col min="13694" max="13702" width="0.85546875" style="18"/>
    <col min="13703" max="13703" width="2.28515625" style="18" customWidth="1"/>
    <col min="13704" max="13704" width="1.5703125" style="18" customWidth="1"/>
    <col min="13705" max="13705" width="0.85546875" style="18" customWidth="1"/>
    <col min="13706" max="13830" width="0.85546875" style="18"/>
    <col min="13831" max="13831" width="2.42578125" style="18" customWidth="1"/>
    <col min="13832" max="13948" width="0.85546875" style="18"/>
    <col min="13949" max="13949" width="2.85546875" style="18" customWidth="1"/>
    <col min="13950" max="13958" width="0.85546875" style="18"/>
    <col min="13959" max="13959" width="2.28515625" style="18" customWidth="1"/>
    <col min="13960" max="13960" width="1.5703125" style="18" customWidth="1"/>
    <col min="13961" max="13961" width="0.85546875" style="18" customWidth="1"/>
    <col min="13962" max="14086" width="0.85546875" style="18"/>
    <col min="14087" max="14087" width="2.42578125" style="18" customWidth="1"/>
    <col min="14088" max="14204" width="0.85546875" style="18"/>
    <col min="14205" max="14205" width="2.85546875" style="18" customWidth="1"/>
    <col min="14206" max="14214" width="0.85546875" style="18"/>
    <col min="14215" max="14215" width="2.28515625" style="18" customWidth="1"/>
    <col min="14216" max="14216" width="1.5703125" style="18" customWidth="1"/>
    <col min="14217" max="14217" width="0.85546875" style="18" customWidth="1"/>
    <col min="14218" max="14342" width="0.85546875" style="18"/>
    <col min="14343" max="14343" width="2.42578125" style="18" customWidth="1"/>
    <col min="14344" max="14460" width="0.85546875" style="18"/>
    <col min="14461" max="14461" width="2.85546875" style="18" customWidth="1"/>
    <col min="14462" max="14470" width="0.85546875" style="18"/>
    <col min="14471" max="14471" width="2.28515625" style="18" customWidth="1"/>
    <col min="14472" max="14472" width="1.5703125" style="18" customWidth="1"/>
    <col min="14473" max="14473" width="0.85546875" style="18" customWidth="1"/>
    <col min="14474" max="14598" width="0.85546875" style="18"/>
    <col min="14599" max="14599" width="2.42578125" style="18" customWidth="1"/>
    <col min="14600" max="14716" width="0.85546875" style="18"/>
    <col min="14717" max="14717" width="2.85546875" style="18" customWidth="1"/>
    <col min="14718" max="14726" width="0.85546875" style="18"/>
    <col min="14727" max="14727" width="2.28515625" style="18" customWidth="1"/>
    <col min="14728" max="14728" width="1.5703125" style="18" customWidth="1"/>
    <col min="14729" max="14729" width="0.85546875" style="18" customWidth="1"/>
    <col min="14730" max="14854" width="0.85546875" style="18"/>
    <col min="14855" max="14855" width="2.42578125" style="18" customWidth="1"/>
    <col min="14856" max="14972" width="0.85546875" style="18"/>
    <col min="14973" max="14973" width="2.85546875" style="18" customWidth="1"/>
    <col min="14974" max="14982" width="0.85546875" style="18"/>
    <col min="14983" max="14983" width="2.28515625" style="18" customWidth="1"/>
    <col min="14984" max="14984" width="1.5703125" style="18" customWidth="1"/>
    <col min="14985" max="14985" width="0.85546875" style="18" customWidth="1"/>
    <col min="14986" max="15110" width="0.85546875" style="18"/>
    <col min="15111" max="15111" width="2.42578125" style="18" customWidth="1"/>
    <col min="15112" max="15228" width="0.85546875" style="18"/>
    <col min="15229" max="15229" width="2.85546875" style="18" customWidth="1"/>
    <col min="15230" max="15238" width="0.85546875" style="18"/>
    <col min="15239" max="15239" width="2.28515625" style="18" customWidth="1"/>
    <col min="15240" max="15240" width="1.5703125" style="18" customWidth="1"/>
    <col min="15241" max="15241" width="0.85546875" style="18" customWidth="1"/>
    <col min="15242" max="15366" width="0.85546875" style="18"/>
    <col min="15367" max="15367" width="2.42578125" style="18" customWidth="1"/>
    <col min="15368" max="15484" width="0.85546875" style="18"/>
    <col min="15485" max="15485" width="2.85546875" style="18" customWidth="1"/>
    <col min="15486" max="15494" width="0.85546875" style="18"/>
    <col min="15495" max="15495" width="2.28515625" style="18" customWidth="1"/>
    <col min="15496" max="15496" width="1.5703125" style="18" customWidth="1"/>
    <col min="15497" max="15497" width="0.85546875" style="18" customWidth="1"/>
    <col min="15498" max="15622" width="0.85546875" style="18"/>
    <col min="15623" max="15623" width="2.42578125" style="18" customWidth="1"/>
    <col min="15624" max="15740" width="0.85546875" style="18"/>
    <col min="15741" max="15741" width="2.85546875" style="18" customWidth="1"/>
    <col min="15742" max="15750" width="0.85546875" style="18"/>
    <col min="15751" max="15751" width="2.28515625" style="18" customWidth="1"/>
    <col min="15752" max="15752" width="1.5703125" style="18" customWidth="1"/>
    <col min="15753" max="15753" width="0.85546875" style="18" customWidth="1"/>
    <col min="15754" max="15878" width="0.85546875" style="18"/>
    <col min="15879" max="15879" width="2.42578125" style="18" customWidth="1"/>
    <col min="15880" max="15996" width="0.85546875" style="18"/>
    <col min="15997" max="15997" width="2.85546875" style="18" customWidth="1"/>
    <col min="15998" max="16006" width="0.85546875" style="18"/>
    <col min="16007" max="16007" width="2.28515625" style="18" customWidth="1"/>
    <col min="16008" max="16008" width="1.5703125" style="18" customWidth="1"/>
    <col min="16009" max="16009" width="0.85546875" style="18" customWidth="1"/>
    <col min="16010" max="16134" width="0.85546875" style="18"/>
    <col min="16135" max="16135" width="2.42578125" style="18" customWidth="1"/>
    <col min="16136" max="16252" width="0.85546875" style="18"/>
    <col min="16253" max="16253" width="2.85546875" style="18" customWidth="1"/>
    <col min="16254" max="16262" width="0.85546875" style="18"/>
    <col min="16263" max="16263" width="2.28515625" style="18" customWidth="1"/>
    <col min="16264" max="16264" width="1.5703125" style="18" customWidth="1"/>
    <col min="16265" max="16265" width="0.85546875" style="18" customWidth="1"/>
    <col min="16266" max="16384" width="0.85546875" style="18"/>
  </cols>
  <sheetData>
    <row r="1" spans="1:137" s="15" customFormat="1" x14ac:dyDescent="0.25">
      <c r="A1" s="233" t="s">
        <v>291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</row>
    <row r="2" spans="1:137" s="15" customFormat="1" ht="12.75" customHeight="1" x14ac:dyDescent="0.25"/>
    <row r="3" spans="1:137" s="16" customFormat="1" ht="21.75" customHeight="1" x14ac:dyDescent="0.2">
      <c r="A3" s="235" t="s">
        <v>10</v>
      </c>
      <c r="B3" s="236"/>
      <c r="C3" s="236"/>
      <c r="D3" s="236"/>
      <c r="E3" s="236"/>
      <c r="F3" s="237"/>
      <c r="G3" s="235" t="s">
        <v>104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  <c r="AC3" s="235" t="s">
        <v>292</v>
      </c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7"/>
      <c r="AP3" s="235" t="s">
        <v>293</v>
      </c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7"/>
      <c r="BC3" s="235" t="s">
        <v>294</v>
      </c>
      <c r="BD3" s="236"/>
      <c r="BE3" s="236"/>
      <c r="BF3" s="236"/>
      <c r="BG3" s="236"/>
      <c r="BH3" s="236"/>
      <c r="BI3" s="236"/>
      <c r="BJ3" s="236"/>
      <c r="BK3" s="236"/>
      <c r="BL3" s="237"/>
      <c r="BM3" s="235" t="s">
        <v>295</v>
      </c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5" t="s">
        <v>296</v>
      </c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7"/>
      <c r="CM3" s="228" t="s">
        <v>85</v>
      </c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6"/>
    </row>
    <row r="4" spans="1:137" s="16" customFormat="1" ht="90" customHeight="1" x14ac:dyDescent="0.2">
      <c r="A4" s="238"/>
      <c r="B4" s="239"/>
      <c r="C4" s="239"/>
      <c r="D4" s="239"/>
      <c r="E4" s="239"/>
      <c r="F4" s="240"/>
      <c r="G4" s="238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44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6"/>
      <c r="AP4" s="238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40"/>
      <c r="BC4" s="238"/>
      <c r="BD4" s="239"/>
      <c r="BE4" s="239"/>
      <c r="BF4" s="239"/>
      <c r="BG4" s="239"/>
      <c r="BH4" s="239"/>
      <c r="BI4" s="239"/>
      <c r="BJ4" s="239"/>
      <c r="BK4" s="239"/>
      <c r="BL4" s="240"/>
      <c r="BM4" s="238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8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40"/>
      <c r="CM4" s="225" t="s">
        <v>105</v>
      </c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9"/>
      <c r="CZ4" s="225" t="s">
        <v>87</v>
      </c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9"/>
      <c r="DN4" s="226" t="s">
        <v>297</v>
      </c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7"/>
    </row>
    <row r="5" spans="1:137" s="16" customFormat="1" ht="29.25" customHeight="1" x14ac:dyDescent="0.2">
      <c r="A5" s="241"/>
      <c r="B5" s="242"/>
      <c r="C5" s="242"/>
      <c r="D5" s="242"/>
      <c r="E5" s="242"/>
      <c r="F5" s="243"/>
      <c r="G5" s="241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78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80"/>
      <c r="AP5" s="241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3"/>
      <c r="BC5" s="241"/>
      <c r="BD5" s="242"/>
      <c r="BE5" s="242"/>
      <c r="BF5" s="242"/>
      <c r="BG5" s="242"/>
      <c r="BH5" s="242"/>
      <c r="BI5" s="242"/>
      <c r="BJ5" s="242"/>
      <c r="BK5" s="242"/>
      <c r="BL5" s="243"/>
      <c r="BM5" s="241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1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3"/>
      <c r="CM5" s="210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2"/>
      <c r="CZ5" s="210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2"/>
      <c r="DN5" s="228" t="s">
        <v>92</v>
      </c>
      <c r="DO5" s="229"/>
      <c r="DP5" s="229"/>
      <c r="DQ5" s="229"/>
      <c r="DR5" s="229"/>
      <c r="DS5" s="229"/>
      <c r="DT5" s="229"/>
      <c r="DU5" s="229"/>
      <c r="DV5" s="229"/>
      <c r="DW5" s="230"/>
      <c r="DX5" s="228" t="s">
        <v>298</v>
      </c>
      <c r="DY5" s="229"/>
      <c r="DZ5" s="229"/>
      <c r="EA5" s="229"/>
      <c r="EB5" s="229"/>
      <c r="EC5" s="229"/>
      <c r="ED5" s="229"/>
      <c r="EE5" s="229"/>
      <c r="EF5" s="229"/>
      <c r="EG5" s="230"/>
    </row>
    <row r="6" spans="1:137" s="17" customFormat="1" ht="12.75" x14ac:dyDescent="0.25">
      <c r="A6" s="222">
        <v>1</v>
      </c>
      <c r="B6" s="223"/>
      <c r="C6" s="223"/>
      <c r="D6" s="223"/>
      <c r="E6" s="223"/>
      <c r="F6" s="224"/>
      <c r="G6" s="222">
        <v>2</v>
      </c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4"/>
      <c r="AC6" s="222">
        <v>3</v>
      </c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2"/>
      <c r="AP6" s="222">
        <v>4</v>
      </c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4"/>
      <c r="BC6" s="222">
        <v>5</v>
      </c>
      <c r="BD6" s="223"/>
      <c r="BE6" s="223"/>
      <c r="BF6" s="223"/>
      <c r="BG6" s="223"/>
      <c r="BH6" s="223"/>
      <c r="BI6" s="223"/>
      <c r="BJ6" s="223"/>
      <c r="BK6" s="223"/>
      <c r="BL6" s="224"/>
      <c r="BM6" s="222">
        <v>6</v>
      </c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2">
        <v>7</v>
      </c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4"/>
      <c r="CM6" s="222">
        <v>8</v>
      </c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4"/>
      <c r="CZ6" s="222">
        <v>9</v>
      </c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4"/>
      <c r="DN6" s="222">
        <v>10</v>
      </c>
      <c r="DO6" s="223"/>
      <c r="DP6" s="223"/>
      <c r="DQ6" s="223"/>
      <c r="DR6" s="223"/>
      <c r="DS6" s="223"/>
      <c r="DT6" s="223"/>
      <c r="DU6" s="223"/>
      <c r="DV6" s="223"/>
      <c r="DW6" s="224"/>
      <c r="DX6" s="222">
        <v>11</v>
      </c>
      <c r="DY6" s="223"/>
      <c r="DZ6" s="223"/>
      <c r="EA6" s="223"/>
      <c r="EB6" s="223"/>
      <c r="EC6" s="223"/>
      <c r="ED6" s="223"/>
      <c r="EE6" s="223"/>
      <c r="EF6" s="223"/>
      <c r="EG6" s="224"/>
    </row>
    <row r="7" spans="1:137" s="14" customFormat="1" ht="98.25" customHeight="1" x14ac:dyDescent="0.25">
      <c r="A7" s="163" t="s">
        <v>1</v>
      </c>
      <c r="B7" s="164"/>
      <c r="C7" s="164"/>
      <c r="D7" s="164"/>
      <c r="E7" s="164"/>
      <c r="F7" s="165"/>
      <c r="G7" s="166" t="s">
        <v>299</v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9"/>
      <c r="AC7" s="180" t="s">
        <v>95</v>
      </c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2"/>
      <c r="AP7" s="180" t="s">
        <v>95</v>
      </c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2"/>
      <c r="BC7" s="180" t="s">
        <v>95</v>
      </c>
      <c r="BD7" s="181"/>
      <c r="BE7" s="181"/>
      <c r="BF7" s="181"/>
      <c r="BG7" s="181"/>
      <c r="BH7" s="181"/>
      <c r="BI7" s="181"/>
      <c r="BJ7" s="181"/>
      <c r="BK7" s="181"/>
      <c r="BL7" s="182"/>
      <c r="BM7" s="180" t="s">
        <v>95</v>
      </c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94">
        <v>0</v>
      </c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4"/>
      <c r="CM7" s="194">
        <f>CM8+CM9+CM10</f>
        <v>25093.1</v>
      </c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4"/>
      <c r="CZ7" s="194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4"/>
      <c r="DN7" s="194"/>
      <c r="DO7" s="173"/>
      <c r="DP7" s="173"/>
      <c r="DQ7" s="173"/>
      <c r="DR7" s="173"/>
      <c r="DS7" s="173"/>
      <c r="DT7" s="173"/>
      <c r="DU7" s="173"/>
      <c r="DV7" s="173"/>
      <c r="DW7" s="174"/>
      <c r="DX7" s="180"/>
      <c r="DY7" s="181"/>
      <c r="DZ7" s="181"/>
      <c r="EA7" s="181"/>
      <c r="EB7" s="181"/>
      <c r="EC7" s="181"/>
      <c r="ED7" s="181"/>
      <c r="EE7" s="181"/>
      <c r="EF7" s="181"/>
      <c r="EG7" s="182"/>
    </row>
    <row r="8" spans="1:137" s="14" customFormat="1" ht="78" customHeight="1" x14ac:dyDescent="0.25">
      <c r="A8" s="163" t="s">
        <v>14</v>
      </c>
      <c r="B8" s="164"/>
      <c r="C8" s="164"/>
      <c r="D8" s="164"/>
      <c r="E8" s="164"/>
      <c r="F8" s="165"/>
      <c r="G8" s="166" t="s">
        <v>300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9"/>
      <c r="AC8" s="194">
        <v>212</v>
      </c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4"/>
      <c r="AP8" s="194">
        <v>700</v>
      </c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4"/>
      <c r="BC8" s="194">
        <v>1</v>
      </c>
      <c r="BD8" s="173"/>
      <c r="BE8" s="173"/>
      <c r="BF8" s="173"/>
      <c r="BG8" s="173"/>
      <c r="BH8" s="173"/>
      <c r="BI8" s="173"/>
      <c r="BJ8" s="173"/>
      <c r="BK8" s="173"/>
      <c r="BL8" s="174"/>
      <c r="BM8" s="194">
        <v>5</v>
      </c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94">
        <f>AP8*BM8</f>
        <v>3500</v>
      </c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4"/>
      <c r="CM8" s="194">
        <v>3500</v>
      </c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4"/>
      <c r="CZ8" s="194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4"/>
      <c r="DN8" s="194"/>
      <c r="DO8" s="173"/>
      <c r="DP8" s="173"/>
      <c r="DQ8" s="173"/>
      <c r="DR8" s="173"/>
      <c r="DS8" s="173"/>
      <c r="DT8" s="173"/>
      <c r="DU8" s="173"/>
      <c r="DV8" s="173"/>
      <c r="DW8" s="174"/>
      <c r="DX8" s="180"/>
      <c r="DY8" s="181"/>
      <c r="DZ8" s="181"/>
      <c r="EA8" s="181"/>
      <c r="EB8" s="181"/>
      <c r="EC8" s="181"/>
      <c r="ED8" s="181"/>
      <c r="EE8" s="181"/>
      <c r="EF8" s="181"/>
      <c r="EG8" s="182"/>
    </row>
    <row r="9" spans="1:137" s="14" customFormat="1" ht="51.75" customHeight="1" x14ac:dyDescent="0.25">
      <c r="A9" s="163" t="s">
        <v>13</v>
      </c>
      <c r="B9" s="164"/>
      <c r="C9" s="164"/>
      <c r="D9" s="164"/>
      <c r="E9" s="164"/>
      <c r="F9" s="165"/>
      <c r="G9" s="166" t="s">
        <v>301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9"/>
      <c r="AC9" s="194">
        <v>226</v>
      </c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4"/>
      <c r="AP9" s="194">
        <v>2000</v>
      </c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4"/>
      <c r="BC9" s="194">
        <v>2</v>
      </c>
      <c r="BD9" s="173"/>
      <c r="BE9" s="173"/>
      <c r="BF9" s="173"/>
      <c r="BG9" s="173"/>
      <c r="BH9" s="173"/>
      <c r="BI9" s="173"/>
      <c r="BJ9" s="173"/>
      <c r="BK9" s="173"/>
      <c r="BL9" s="174"/>
      <c r="BM9" s="194" t="s">
        <v>9</v>
      </c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94">
        <f>AP9*BC9</f>
        <v>4000</v>
      </c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4"/>
      <c r="CM9" s="194">
        <v>4000</v>
      </c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4"/>
      <c r="CZ9" s="194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4"/>
      <c r="DN9" s="194"/>
      <c r="DO9" s="173"/>
      <c r="DP9" s="173"/>
      <c r="DQ9" s="173"/>
      <c r="DR9" s="173"/>
      <c r="DS9" s="173"/>
      <c r="DT9" s="173"/>
      <c r="DU9" s="173"/>
      <c r="DV9" s="173"/>
      <c r="DW9" s="174"/>
      <c r="DX9" s="180"/>
      <c r="DY9" s="181"/>
      <c r="DZ9" s="181"/>
      <c r="EA9" s="181"/>
      <c r="EB9" s="181"/>
      <c r="EC9" s="181"/>
      <c r="ED9" s="181"/>
      <c r="EE9" s="181"/>
      <c r="EF9" s="181"/>
      <c r="EG9" s="182"/>
    </row>
    <row r="10" spans="1:137" s="14" customFormat="1" ht="39" customHeight="1" x14ac:dyDescent="0.25">
      <c r="A10" s="163" t="s">
        <v>98</v>
      </c>
      <c r="B10" s="164"/>
      <c r="C10" s="164"/>
      <c r="D10" s="164"/>
      <c r="E10" s="164"/>
      <c r="F10" s="165"/>
      <c r="G10" s="166" t="s">
        <v>302</v>
      </c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9"/>
      <c r="AC10" s="194">
        <v>226</v>
      </c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4"/>
      <c r="AP10" s="194">
        <v>3500</v>
      </c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4"/>
      <c r="BC10" s="194">
        <v>1</v>
      </c>
      <c r="BD10" s="173"/>
      <c r="BE10" s="173"/>
      <c r="BF10" s="173"/>
      <c r="BG10" s="173"/>
      <c r="BH10" s="173"/>
      <c r="BI10" s="173"/>
      <c r="BJ10" s="173"/>
      <c r="BK10" s="173"/>
      <c r="BL10" s="174"/>
      <c r="BM10" s="194">
        <v>5</v>
      </c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94">
        <f>AP10*BC10*BM10+93.1</f>
        <v>17593.099999999999</v>
      </c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4"/>
      <c r="CM10" s="194">
        <v>17593.099999999999</v>
      </c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4"/>
      <c r="CZ10" s="194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4"/>
      <c r="DN10" s="194"/>
      <c r="DO10" s="173"/>
      <c r="DP10" s="173"/>
      <c r="DQ10" s="173"/>
      <c r="DR10" s="173"/>
      <c r="DS10" s="173"/>
      <c r="DT10" s="173"/>
      <c r="DU10" s="173"/>
      <c r="DV10" s="173"/>
      <c r="DW10" s="174"/>
      <c r="DX10" s="180"/>
      <c r="DY10" s="181"/>
      <c r="DZ10" s="181"/>
      <c r="EA10" s="181"/>
      <c r="EB10" s="181"/>
      <c r="EC10" s="181"/>
      <c r="ED10" s="181"/>
      <c r="EE10" s="181"/>
      <c r="EF10" s="181"/>
      <c r="EG10" s="182"/>
    </row>
    <row r="11" spans="1:137" s="14" customFormat="1" ht="16.5" customHeight="1" x14ac:dyDescent="0.25">
      <c r="A11" s="218"/>
      <c r="B11" s="219"/>
      <c r="C11" s="219"/>
      <c r="D11" s="219"/>
      <c r="E11" s="219"/>
      <c r="F11" s="220"/>
      <c r="G11" s="221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7"/>
      <c r="AC11" s="194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4"/>
      <c r="AP11" s="194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4"/>
      <c r="BC11" s="194"/>
      <c r="BD11" s="173"/>
      <c r="BE11" s="173"/>
      <c r="BF11" s="173"/>
      <c r="BG11" s="173"/>
      <c r="BH11" s="173"/>
      <c r="BI11" s="173"/>
      <c r="BJ11" s="173"/>
      <c r="BK11" s="173"/>
      <c r="BL11" s="174"/>
      <c r="BM11" s="194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94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4"/>
      <c r="CM11" s="194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4"/>
      <c r="CZ11" s="194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4"/>
      <c r="DN11" s="194"/>
      <c r="DO11" s="173"/>
      <c r="DP11" s="173"/>
      <c r="DQ11" s="173"/>
      <c r="DR11" s="173"/>
      <c r="DS11" s="173"/>
      <c r="DT11" s="173"/>
      <c r="DU11" s="173"/>
      <c r="DV11" s="173"/>
      <c r="DW11" s="174"/>
      <c r="DX11" s="180"/>
      <c r="DY11" s="181"/>
      <c r="DZ11" s="181"/>
      <c r="EA11" s="181"/>
      <c r="EB11" s="181"/>
      <c r="EC11" s="181"/>
      <c r="ED11" s="181"/>
      <c r="EE11" s="181"/>
      <c r="EF11" s="181"/>
      <c r="EG11" s="182"/>
    </row>
    <row r="12" spans="1:137" s="14" customFormat="1" ht="82.5" customHeight="1" x14ac:dyDescent="0.25">
      <c r="A12" s="163" t="s">
        <v>2</v>
      </c>
      <c r="B12" s="164"/>
      <c r="C12" s="164"/>
      <c r="D12" s="164"/>
      <c r="E12" s="164"/>
      <c r="F12" s="165"/>
      <c r="G12" s="221" t="s">
        <v>303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7"/>
      <c r="AC12" s="180" t="s">
        <v>95</v>
      </c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2"/>
      <c r="AP12" s="180" t="s">
        <v>95</v>
      </c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2"/>
      <c r="BC12" s="180" t="s">
        <v>95</v>
      </c>
      <c r="BD12" s="181"/>
      <c r="BE12" s="181"/>
      <c r="BF12" s="181"/>
      <c r="BG12" s="181"/>
      <c r="BH12" s="181"/>
      <c r="BI12" s="181"/>
      <c r="BJ12" s="181"/>
      <c r="BK12" s="181"/>
      <c r="BL12" s="182"/>
      <c r="BM12" s="180" t="s">
        <v>95</v>
      </c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94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4"/>
      <c r="CM12" s="194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4"/>
      <c r="CZ12" s="194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4"/>
      <c r="DN12" s="194"/>
      <c r="DO12" s="173"/>
      <c r="DP12" s="173"/>
      <c r="DQ12" s="173"/>
      <c r="DR12" s="173"/>
      <c r="DS12" s="173"/>
      <c r="DT12" s="173"/>
      <c r="DU12" s="173"/>
      <c r="DV12" s="173"/>
      <c r="DW12" s="174"/>
      <c r="DX12" s="180"/>
      <c r="DY12" s="181"/>
      <c r="DZ12" s="181"/>
      <c r="EA12" s="181"/>
      <c r="EB12" s="181"/>
      <c r="EC12" s="181"/>
      <c r="ED12" s="181"/>
      <c r="EE12" s="181"/>
      <c r="EF12" s="181"/>
      <c r="EG12" s="182"/>
    </row>
    <row r="13" spans="1:137" s="14" customFormat="1" ht="78.75" customHeight="1" x14ac:dyDescent="0.25">
      <c r="A13" s="163" t="s">
        <v>17</v>
      </c>
      <c r="B13" s="164"/>
      <c r="C13" s="164"/>
      <c r="D13" s="164"/>
      <c r="E13" s="164"/>
      <c r="F13" s="165"/>
      <c r="G13" s="221" t="s">
        <v>300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7"/>
      <c r="AC13" s="194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4"/>
      <c r="AP13" s="194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4"/>
      <c r="BC13" s="194"/>
      <c r="BD13" s="173"/>
      <c r="BE13" s="173"/>
      <c r="BF13" s="173"/>
      <c r="BG13" s="173"/>
      <c r="BH13" s="173"/>
      <c r="BI13" s="173"/>
      <c r="BJ13" s="173"/>
      <c r="BK13" s="173"/>
      <c r="BL13" s="174"/>
      <c r="BM13" s="194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94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4"/>
      <c r="CM13" s="194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4"/>
      <c r="CZ13" s="194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4"/>
      <c r="DN13" s="194"/>
      <c r="DO13" s="173"/>
      <c r="DP13" s="173"/>
      <c r="DQ13" s="173"/>
      <c r="DR13" s="173"/>
      <c r="DS13" s="173"/>
      <c r="DT13" s="173"/>
      <c r="DU13" s="173"/>
      <c r="DV13" s="173"/>
      <c r="DW13" s="174"/>
      <c r="DX13" s="180"/>
      <c r="DY13" s="181"/>
      <c r="DZ13" s="181"/>
      <c r="EA13" s="181"/>
      <c r="EB13" s="181"/>
      <c r="EC13" s="181"/>
      <c r="ED13" s="181"/>
      <c r="EE13" s="181"/>
      <c r="EF13" s="181"/>
      <c r="EG13" s="182"/>
    </row>
    <row r="14" spans="1:137" s="14" customFormat="1" ht="54" customHeight="1" x14ac:dyDescent="0.25">
      <c r="A14" s="163" t="s">
        <v>106</v>
      </c>
      <c r="B14" s="164"/>
      <c r="C14" s="164"/>
      <c r="D14" s="164"/>
      <c r="E14" s="164"/>
      <c r="F14" s="165"/>
      <c r="G14" s="221" t="s">
        <v>301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7"/>
      <c r="AC14" s="194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4"/>
      <c r="AP14" s="194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4"/>
      <c r="BC14" s="194"/>
      <c r="BD14" s="173"/>
      <c r="BE14" s="173"/>
      <c r="BF14" s="173"/>
      <c r="BG14" s="173"/>
      <c r="BH14" s="173"/>
      <c r="BI14" s="173"/>
      <c r="BJ14" s="173"/>
      <c r="BK14" s="173"/>
      <c r="BL14" s="174"/>
      <c r="BM14" s="194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94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4"/>
      <c r="CM14" s="194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4"/>
      <c r="CZ14" s="194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4"/>
      <c r="DN14" s="194"/>
      <c r="DO14" s="173"/>
      <c r="DP14" s="173"/>
      <c r="DQ14" s="173"/>
      <c r="DR14" s="173"/>
      <c r="DS14" s="173"/>
      <c r="DT14" s="173"/>
      <c r="DU14" s="173"/>
      <c r="DV14" s="173"/>
      <c r="DW14" s="174"/>
      <c r="DX14" s="180"/>
      <c r="DY14" s="181"/>
      <c r="DZ14" s="181"/>
      <c r="EA14" s="181"/>
      <c r="EB14" s="181"/>
      <c r="EC14" s="181"/>
      <c r="ED14" s="181"/>
      <c r="EE14" s="181"/>
      <c r="EF14" s="181"/>
      <c r="EG14" s="182"/>
    </row>
    <row r="15" spans="1:137" s="14" customFormat="1" ht="39" customHeight="1" x14ac:dyDescent="0.25">
      <c r="A15" s="163" t="s">
        <v>107</v>
      </c>
      <c r="B15" s="164"/>
      <c r="C15" s="164"/>
      <c r="D15" s="164"/>
      <c r="E15" s="164"/>
      <c r="F15" s="165"/>
      <c r="G15" s="221" t="s">
        <v>302</v>
      </c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7"/>
      <c r="AC15" s="194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4"/>
      <c r="AP15" s="194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4"/>
      <c r="BC15" s="194"/>
      <c r="BD15" s="173"/>
      <c r="BE15" s="173"/>
      <c r="BF15" s="173"/>
      <c r="BG15" s="173"/>
      <c r="BH15" s="173"/>
      <c r="BI15" s="173"/>
      <c r="BJ15" s="173"/>
      <c r="BK15" s="173"/>
      <c r="BL15" s="174"/>
      <c r="BM15" s="194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94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4"/>
      <c r="CM15" s="194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4"/>
      <c r="CZ15" s="194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4"/>
      <c r="DN15" s="194"/>
      <c r="DO15" s="173"/>
      <c r="DP15" s="173"/>
      <c r="DQ15" s="173"/>
      <c r="DR15" s="173"/>
      <c r="DS15" s="173"/>
      <c r="DT15" s="173"/>
      <c r="DU15" s="173"/>
      <c r="DV15" s="173"/>
      <c r="DW15" s="174"/>
      <c r="DX15" s="180"/>
      <c r="DY15" s="181"/>
      <c r="DZ15" s="181"/>
      <c r="EA15" s="181"/>
      <c r="EB15" s="181"/>
      <c r="EC15" s="181"/>
      <c r="ED15" s="181"/>
      <c r="EE15" s="181"/>
      <c r="EF15" s="181"/>
      <c r="EG15" s="182"/>
    </row>
    <row r="16" spans="1:137" s="14" customFormat="1" ht="16.5" customHeight="1" x14ac:dyDescent="0.25">
      <c r="A16" s="218"/>
      <c r="B16" s="219"/>
      <c r="C16" s="219"/>
      <c r="D16" s="219"/>
      <c r="E16" s="219"/>
      <c r="F16" s="220"/>
      <c r="G16" s="221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7"/>
      <c r="AC16" s="194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4"/>
      <c r="AP16" s="194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4"/>
      <c r="BC16" s="194"/>
      <c r="BD16" s="173"/>
      <c r="BE16" s="173"/>
      <c r="BF16" s="173"/>
      <c r="BG16" s="173"/>
      <c r="BH16" s="173"/>
      <c r="BI16" s="173"/>
      <c r="BJ16" s="173"/>
      <c r="BK16" s="173"/>
      <c r="BL16" s="174"/>
      <c r="BM16" s="194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94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4"/>
      <c r="CM16" s="194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4"/>
      <c r="CZ16" s="194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4"/>
      <c r="DN16" s="194"/>
      <c r="DO16" s="173"/>
      <c r="DP16" s="173"/>
      <c r="DQ16" s="173"/>
      <c r="DR16" s="173"/>
      <c r="DS16" s="173"/>
      <c r="DT16" s="173"/>
      <c r="DU16" s="173"/>
      <c r="DV16" s="173"/>
      <c r="DW16" s="174"/>
      <c r="DX16" s="180"/>
      <c r="DY16" s="181"/>
      <c r="DZ16" s="181"/>
      <c r="EA16" s="181"/>
      <c r="EB16" s="181"/>
      <c r="EC16" s="181"/>
      <c r="ED16" s="181"/>
      <c r="EE16" s="181"/>
      <c r="EF16" s="181"/>
      <c r="EG16" s="182"/>
    </row>
    <row r="17" spans="1:137" s="14" customFormat="1" ht="16.5" customHeight="1" x14ac:dyDescent="0.25">
      <c r="A17" s="215" t="s">
        <v>36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7"/>
      <c r="BZ17" s="194">
        <f>BZ8+BZ9+BZ10</f>
        <v>25093.1</v>
      </c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4"/>
      <c r="CM17" s="194">
        <f>CM7</f>
        <v>25093.1</v>
      </c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4"/>
      <c r="CZ17" s="194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4"/>
      <c r="DN17" s="194"/>
      <c r="DO17" s="173"/>
      <c r="DP17" s="173"/>
      <c r="DQ17" s="173"/>
      <c r="DR17" s="173"/>
      <c r="DS17" s="173"/>
      <c r="DT17" s="173"/>
      <c r="DU17" s="173"/>
      <c r="DV17" s="173"/>
      <c r="DW17" s="174"/>
      <c r="DX17" s="194"/>
      <c r="DY17" s="173"/>
      <c r="DZ17" s="173"/>
      <c r="EA17" s="173"/>
      <c r="EB17" s="173"/>
      <c r="EC17" s="173"/>
      <c r="ED17" s="173"/>
      <c r="EE17" s="173"/>
      <c r="EF17" s="173"/>
      <c r="EG17" s="174"/>
    </row>
    <row r="18" spans="1:137" ht="21" customHeight="1" x14ac:dyDescent="0.25">
      <c r="A18" s="213" t="s">
        <v>304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</row>
  </sheetData>
  <mergeCells count="142">
    <mergeCell ref="A1:EG1"/>
    <mergeCell ref="A3:F5"/>
    <mergeCell ref="G3:AB5"/>
    <mergeCell ref="AC3:AO5"/>
    <mergeCell ref="AP3:BB5"/>
    <mergeCell ref="BC3:BL5"/>
    <mergeCell ref="BM3:BY5"/>
    <mergeCell ref="BZ3:CL5"/>
    <mergeCell ref="CM3:EG3"/>
    <mergeCell ref="CM4:CY5"/>
    <mergeCell ref="A7:F7"/>
    <mergeCell ref="G7:AB7"/>
    <mergeCell ref="AC7:AO7"/>
    <mergeCell ref="AP7:BB7"/>
    <mergeCell ref="BC7:BL7"/>
    <mergeCell ref="CZ4:DM5"/>
    <mergeCell ref="DN4:EG4"/>
    <mergeCell ref="DN5:DW5"/>
    <mergeCell ref="DX5:EG5"/>
    <mergeCell ref="A6:F6"/>
    <mergeCell ref="G6:AB6"/>
    <mergeCell ref="AC6:AO6"/>
    <mergeCell ref="AP6:BB6"/>
    <mergeCell ref="BC6:BL6"/>
    <mergeCell ref="BM6:BY6"/>
    <mergeCell ref="BM7:BY7"/>
    <mergeCell ref="BZ7:CL7"/>
    <mergeCell ref="CM7:CY7"/>
    <mergeCell ref="CZ7:DM7"/>
    <mergeCell ref="DN7:DW7"/>
    <mergeCell ref="DX7:EG7"/>
    <mergeCell ref="BZ6:CL6"/>
    <mergeCell ref="CM6:CY6"/>
    <mergeCell ref="CZ6:DM6"/>
    <mergeCell ref="DN6:DW6"/>
    <mergeCell ref="DX6:EG6"/>
    <mergeCell ref="A9:F9"/>
    <mergeCell ref="G9:AB9"/>
    <mergeCell ref="AC9:AO9"/>
    <mergeCell ref="AP9:BB9"/>
    <mergeCell ref="BC9:BL9"/>
    <mergeCell ref="A8:F8"/>
    <mergeCell ref="G8:AB8"/>
    <mergeCell ref="AC8:AO8"/>
    <mergeCell ref="AP8:BB8"/>
    <mergeCell ref="BC8:BL8"/>
    <mergeCell ref="BM9:BY9"/>
    <mergeCell ref="BZ9:CL9"/>
    <mergeCell ref="CM9:CY9"/>
    <mergeCell ref="CZ9:DM9"/>
    <mergeCell ref="DN9:DW9"/>
    <mergeCell ref="DX9:EG9"/>
    <mergeCell ref="BZ8:CL8"/>
    <mergeCell ref="CM8:CY8"/>
    <mergeCell ref="CZ8:DM8"/>
    <mergeCell ref="DN8:DW8"/>
    <mergeCell ref="DX8:EG8"/>
    <mergeCell ref="BM8:BY8"/>
    <mergeCell ref="A11:F11"/>
    <mergeCell ref="G11:AB11"/>
    <mergeCell ref="AC11:AO11"/>
    <mergeCell ref="AP11:BB11"/>
    <mergeCell ref="BC11:BL11"/>
    <mergeCell ref="A10:F10"/>
    <mergeCell ref="G10:AB10"/>
    <mergeCell ref="AC10:AO10"/>
    <mergeCell ref="AP10:BB10"/>
    <mergeCell ref="BC10:BL10"/>
    <mergeCell ref="BM11:BY11"/>
    <mergeCell ref="BZ11:CL11"/>
    <mergeCell ref="CM11:CY11"/>
    <mergeCell ref="CZ11:DM11"/>
    <mergeCell ref="DN11:DW11"/>
    <mergeCell ref="DX11:EG11"/>
    <mergeCell ref="BZ10:CL10"/>
    <mergeCell ref="CM10:CY10"/>
    <mergeCell ref="CZ10:DM10"/>
    <mergeCell ref="DN10:DW10"/>
    <mergeCell ref="DX10:EG10"/>
    <mergeCell ref="BM10:BY10"/>
    <mergeCell ref="A13:F13"/>
    <mergeCell ref="G13:AB13"/>
    <mergeCell ref="AC13:AO13"/>
    <mergeCell ref="AP13:BB13"/>
    <mergeCell ref="BC13:BL13"/>
    <mergeCell ref="A12:F12"/>
    <mergeCell ref="G12:AB12"/>
    <mergeCell ref="AC12:AO12"/>
    <mergeCell ref="AP12:BB12"/>
    <mergeCell ref="BC12:BL12"/>
    <mergeCell ref="BM13:BY13"/>
    <mergeCell ref="BZ13:CL13"/>
    <mergeCell ref="CM13:CY13"/>
    <mergeCell ref="CZ13:DM13"/>
    <mergeCell ref="DN13:DW13"/>
    <mergeCell ref="DX13:EG13"/>
    <mergeCell ref="BZ12:CL12"/>
    <mergeCell ref="CM12:CY12"/>
    <mergeCell ref="CZ12:DM12"/>
    <mergeCell ref="DN12:DW12"/>
    <mergeCell ref="DX12:EG12"/>
    <mergeCell ref="BM12:BY12"/>
    <mergeCell ref="A15:F15"/>
    <mergeCell ref="G15:AB15"/>
    <mergeCell ref="AC15:AO15"/>
    <mergeCell ref="AP15:BB15"/>
    <mergeCell ref="BC15:BL15"/>
    <mergeCell ref="A14:F14"/>
    <mergeCell ref="G14:AB14"/>
    <mergeCell ref="AC14:AO14"/>
    <mergeCell ref="AP14:BB14"/>
    <mergeCell ref="BC14:BL14"/>
    <mergeCell ref="BM15:BY15"/>
    <mergeCell ref="BZ15:CL15"/>
    <mergeCell ref="CM15:CY15"/>
    <mergeCell ref="CZ15:DM15"/>
    <mergeCell ref="DN15:DW15"/>
    <mergeCell ref="DX15:EG15"/>
    <mergeCell ref="BZ14:CL14"/>
    <mergeCell ref="CM14:CY14"/>
    <mergeCell ref="CZ14:DM14"/>
    <mergeCell ref="DN14:DW14"/>
    <mergeCell ref="DX14:EG14"/>
    <mergeCell ref="BM14:BY14"/>
    <mergeCell ref="DX17:EG17"/>
    <mergeCell ref="A18:EG18"/>
    <mergeCell ref="BZ16:CL16"/>
    <mergeCell ref="CM16:CY16"/>
    <mergeCell ref="CZ16:DM16"/>
    <mergeCell ref="DN16:DW16"/>
    <mergeCell ref="DX16:EG16"/>
    <mergeCell ref="A17:BY17"/>
    <mergeCell ref="BZ17:CL17"/>
    <mergeCell ref="CM17:CY17"/>
    <mergeCell ref="CZ17:DM17"/>
    <mergeCell ref="DN17:DW17"/>
    <mergeCell ref="A16:F16"/>
    <mergeCell ref="G16:AB16"/>
    <mergeCell ref="AC16:AO16"/>
    <mergeCell ref="AP16:BB16"/>
    <mergeCell ref="BC16:BL16"/>
    <mergeCell ref="BM16:BY16"/>
  </mergeCells>
  <pageMargins left="0.78740157480314965" right="0.78740157480314965" top="0.78740157480314965" bottom="0.39370078740157483" header="0.19685039370078741" footer="0.19685039370078741"/>
  <pageSetup paperSize="9" scale="56" orientation="landscape" r:id="rId1"/>
  <headerFooter alignWithMargins="0"/>
  <rowBreaks count="1" manualBreakCount="1">
    <brk id="11" max="1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6"/>
  <sheetViews>
    <sheetView zoomScaleSheetLayoutView="100" workbookViewId="0">
      <selection activeCell="DX15" sqref="DX15"/>
    </sheetView>
  </sheetViews>
  <sheetFormatPr defaultColWidth="0.85546875" defaultRowHeight="15" x14ac:dyDescent="0.25"/>
  <cols>
    <col min="1" max="58" width="0.85546875" style="18"/>
    <col min="59" max="59" width="2.42578125" style="18" customWidth="1"/>
    <col min="60" max="67" width="0.85546875" style="18"/>
    <col min="68" max="68" width="4.85546875" style="18" customWidth="1"/>
    <col min="69" max="69" width="2.42578125" style="18" customWidth="1"/>
    <col min="70" max="125" width="0.85546875" style="18"/>
    <col min="126" max="126" width="4.5703125" style="18" customWidth="1"/>
    <col min="127" max="127" width="7.7109375" style="18" bestFit="1" customWidth="1"/>
    <col min="128" max="128" width="13.7109375" style="18" customWidth="1"/>
    <col min="129" max="314" width="0.85546875" style="18"/>
    <col min="315" max="315" width="2.42578125" style="18" customWidth="1"/>
    <col min="316" max="323" width="0.85546875" style="18"/>
    <col min="324" max="324" width="4.85546875" style="18" customWidth="1"/>
    <col min="325" max="325" width="2.42578125" style="18" customWidth="1"/>
    <col min="326" max="381" width="0.85546875" style="18"/>
    <col min="382" max="382" width="4.5703125" style="18" customWidth="1"/>
    <col min="383" max="570" width="0.85546875" style="18"/>
    <col min="571" max="571" width="2.42578125" style="18" customWidth="1"/>
    <col min="572" max="579" width="0.85546875" style="18"/>
    <col min="580" max="580" width="4.85546875" style="18" customWidth="1"/>
    <col min="581" max="581" width="2.42578125" style="18" customWidth="1"/>
    <col min="582" max="637" width="0.85546875" style="18"/>
    <col min="638" max="638" width="4.5703125" style="18" customWidth="1"/>
    <col min="639" max="826" width="0.85546875" style="18"/>
    <col min="827" max="827" width="2.42578125" style="18" customWidth="1"/>
    <col min="828" max="835" width="0.85546875" style="18"/>
    <col min="836" max="836" width="4.85546875" style="18" customWidth="1"/>
    <col min="837" max="837" width="2.42578125" style="18" customWidth="1"/>
    <col min="838" max="893" width="0.85546875" style="18"/>
    <col min="894" max="894" width="4.5703125" style="18" customWidth="1"/>
    <col min="895" max="1082" width="0.85546875" style="18"/>
    <col min="1083" max="1083" width="2.42578125" style="18" customWidth="1"/>
    <col min="1084" max="1091" width="0.85546875" style="18"/>
    <col min="1092" max="1092" width="4.85546875" style="18" customWidth="1"/>
    <col min="1093" max="1093" width="2.42578125" style="18" customWidth="1"/>
    <col min="1094" max="1149" width="0.85546875" style="18"/>
    <col min="1150" max="1150" width="4.5703125" style="18" customWidth="1"/>
    <col min="1151" max="1338" width="0.85546875" style="18"/>
    <col min="1339" max="1339" width="2.42578125" style="18" customWidth="1"/>
    <col min="1340" max="1347" width="0.85546875" style="18"/>
    <col min="1348" max="1348" width="4.85546875" style="18" customWidth="1"/>
    <col min="1349" max="1349" width="2.42578125" style="18" customWidth="1"/>
    <col min="1350" max="1405" width="0.85546875" style="18"/>
    <col min="1406" max="1406" width="4.5703125" style="18" customWidth="1"/>
    <col min="1407" max="1594" width="0.85546875" style="18"/>
    <col min="1595" max="1595" width="2.42578125" style="18" customWidth="1"/>
    <col min="1596" max="1603" width="0.85546875" style="18"/>
    <col min="1604" max="1604" width="4.85546875" style="18" customWidth="1"/>
    <col min="1605" max="1605" width="2.42578125" style="18" customWidth="1"/>
    <col min="1606" max="1661" width="0.85546875" style="18"/>
    <col min="1662" max="1662" width="4.5703125" style="18" customWidth="1"/>
    <col min="1663" max="1850" width="0.85546875" style="18"/>
    <col min="1851" max="1851" width="2.42578125" style="18" customWidth="1"/>
    <col min="1852" max="1859" width="0.85546875" style="18"/>
    <col min="1860" max="1860" width="4.85546875" style="18" customWidth="1"/>
    <col min="1861" max="1861" width="2.42578125" style="18" customWidth="1"/>
    <col min="1862" max="1917" width="0.85546875" style="18"/>
    <col min="1918" max="1918" width="4.5703125" style="18" customWidth="1"/>
    <col min="1919" max="2106" width="0.85546875" style="18"/>
    <col min="2107" max="2107" width="2.42578125" style="18" customWidth="1"/>
    <col min="2108" max="2115" width="0.85546875" style="18"/>
    <col min="2116" max="2116" width="4.85546875" style="18" customWidth="1"/>
    <col min="2117" max="2117" width="2.42578125" style="18" customWidth="1"/>
    <col min="2118" max="2173" width="0.85546875" style="18"/>
    <col min="2174" max="2174" width="4.5703125" style="18" customWidth="1"/>
    <col min="2175" max="2362" width="0.85546875" style="18"/>
    <col min="2363" max="2363" width="2.42578125" style="18" customWidth="1"/>
    <col min="2364" max="2371" width="0.85546875" style="18"/>
    <col min="2372" max="2372" width="4.85546875" style="18" customWidth="1"/>
    <col min="2373" max="2373" width="2.42578125" style="18" customWidth="1"/>
    <col min="2374" max="2429" width="0.85546875" style="18"/>
    <col min="2430" max="2430" width="4.5703125" style="18" customWidth="1"/>
    <col min="2431" max="2618" width="0.85546875" style="18"/>
    <col min="2619" max="2619" width="2.42578125" style="18" customWidth="1"/>
    <col min="2620" max="2627" width="0.85546875" style="18"/>
    <col min="2628" max="2628" width="4.85546875" style="18" customWidth="1"/>
    <col min="2629" max="2629" width="2.42578125" style="18" customWidth="1"/>
    <col min="2630" max="2685" width="0.85546875" style="18"/>
    <col min="2686" max="2686" width="4.5703125" style="18" customWidth="1"/>
    <col min="2687" max="2874" width="0.85546875" style="18"/>
    <col min="2875" max="2875" width="2.42578125" style="18" customWidth="1"/>
    <col min="2876" max="2883" width="0.85546875" style="18"/>
    <col min="2884" max="2884" width="4.85546875" style="18" customWidth="1"/>
    <col min="2885" max="2885" width="2.42578125" style="18" customWidth="1"/>
    <col min="2886" max="2941" width="0.85546875" style="18"/>
    <col min="2942" max="2942" width="4.5703125" style="18" customWidth="1"/>
    <col min="2943" max="3130" width="0.85546875" style="18"/>
    <col min="3131" max="3131" width="2.42578125" style="18" customWidth="1"/>
    <col min="3132" max="3139" width="0.85546875" style="18"/>
    <col min="3140" max="3140" width="4.85546875" style="18" customWidth="1"/>
    <col min="3141" max="3141" width="2.42578125" style="18" customWidth="1"/>
    <col min="3142" max="3197" width="0.85546875" style="18"/>
    <col min="3198" max="3198" width="4.5703125" style="18" customWidth="1"/>
    <col min="3199" max="3386" width="0.85546875" style="18"/>
    <col min="3387" max="3387" width="2.42578125" style="18" customWidth="1"/>
    <col min="3388" max="3395" width="0.85546875" style="18"/>
    <col min="3396" max="3396" width="4.85546875" style="18" customWidth="1"/>
    <col min="3397" max="3397" width="2.42578125" style="18" customWidth="1"/>
    <col min="3398" max="3453" width="0.85546875" style="18"/>
    <col min="3454" max="3454" width="4.5703125" style="18" customWidth="1"/>
    <col min="3455" max="3642" width="0.85546875" style="18"/>
    <col min="3643" max="3643" width="2.42578125" style="18" customWidth="1"/>
    <col min="3644" max="3651" width="0.85546875" style="18"/>
    <col min="3652" max="3652" width="4.85546875" style="18" customWidth="1"/>
    <col min="3653" max="3653" width="2.42578125" style="18" customWidth="1"/>
    <col min="3654" max="3709" width="0.85546875" style="18"/>
    <col min="3710" max="3710" width="4.5703125" style="18" customWidth="1"/>
    <col min="3711" max="3898" width="0.85546875" style="18"/>
    <col min="3899" max="3899" width="2.42578125" style="18" customWidth="1"/>
    <col min="3900" max="3907" width="0.85546875" style="18"/>
    <col min="3908" max="3908" width="4.85546875" style="18" customWidth="1"/>
    <col min="3909" max="3909" width="2.42578125" style="18" customWidth="1"/>
    <col min="3910" max="3965" width="0.85546875" style="18"/>
    <col min="3966" max="3966" width="4.5703125" style="18" customWidth="1"/>
    <col min="3967" max="4154" width="0.85546875" style="18"/>
    <col min="4155" max="4155" width="2.42578125" style="18" customWidth="1"/>
    <col min="4156" max="4163" width="0.85546875" style="18"/>
    <col min="4164" max="4164" width="4.85546875" style="18" customWidth="1"/>
    <col min="4165" max="4165" width="2.42578125" style="18" customWidth="1"/>
    <col min="4166" max="4221" width="0.85546875" style="18"/>
    <col min="4222" max="4222" width="4.5703125" style="18" customWidth="1"/>
    <col min="4223" max="4410" width="0.85546875" style="18"/>
    <col min="4411" max="4411" width="2.42578125" style="18" customWidth="1"/>
    <col min="4412" max="4419" width="0.85546875" style="18"/>
    <col min="4420" max="4420" width="4.85546875" style="18" customWidth="1"/>
    <col min="4421" max="4421" width="2.42578125" style="18" customWidth="1"/>
    <col min="4422" max="4477" width="0.85546875" style="18"/>
    <col min="4478" max="4478" width="4.5703125" style="18" customWidth="1"/>
    <col min="4479" max="4666" width="0.85546875" style="18"/>
    <col min="4667" max="4667" width="2.42578125" style="18" customWidth="1"/>
    <col min="4668" max="4675" width="0.85546875" style="18"/>
    <col min="4676" max="4676" width="4.85546875" style="18" customWidth="1"/>
    <col min="4677" max="4677" width="2.42578125" style="18" customWidth="1"/>
    <col min="4678" max="4733" width="0.85546875" style="18"/>
    <col min="4734" max="4734" width="4.5703125" style="18" customWidth="1"/>
    <col min="4735" max="4922" width="0.85546875" style="18"/>
    <col min="4923" max="4923" width="2.42578125" style="18" customWidth="1"/>
    <col min="4924" max="4931" width="0.85546875" style="18"/>
    <col min="4932" max="4932" width="4.85546875" style="18" customWidth="1"/>
    <col min="4933" max="4933" width="2.42578125" style="18" customWidth="1"/>
    <col min="4934" max="4989" width="0.85546875" style="18"/>
    <col min="4990" max="4990" width="4.5703125" style="18" customWidth="1"/>
    <col min="4991" max="5178" width="0.85546875" style="18"/>
    <col min="5179" max="5179" width="2.42578125" style="18" customWidth="1"/>
    <col min="5180" max="5187" width="0.85546875" style="18"/>
    <col min="5188" max="5188" width="4.85546875" style="18" customWidth="1"/>
    <col min="5189" max="5189" width="2.42578125" style="18" customWidth="1"/>
    <col min="5190" max="5245" width="0.85546875" style="18"/>
    <col min="5246" max="5246" width="4.5703125" style="18" customWidth="1"/>
    <col min="5247" max="5434" width="0.85546875" style="18"/>
    <col min="5435" max="5435" width="2.42578125" style="18" customWidth="1"/>
    <col min="5436" max="5443" width="0.85546875" style="18"/>
    <col min="5444" max="5444" width="4.85546875" style="18" customWidth="1"/>
    <col min="5445" max="5445" width="2.42578125" style="18" customWidth="1"/>
    <col min="5446" max="5501" width="0.85546875" style="18"/>
    <col min="5502" max="5502" width="4.5703125" style="18" customWidth="1"/>
    <col min="5503" max="5690" width="0.85546875" style="18"/>
    <col min="5691" max="5691" width="2.42578125" style="18" customWidth="1"/>
    <col min="5692" max="5699" width="0.85546875" style="18"/>
    <col min="5700" max="5700" width="4.85546875" style="18" customWidth="1"/>
    <col min="5701" max="5701" width="2.42578125" style="18" customWidth="1"/>
    <col min="5702" max="5757" width="0.85546875" style="18"/>
    <col min="5758" max="5758" width="4.5703125" style="18" customWidth="1"/>
    <col min="5759" max="5946" width="0.85546875" style="18"/>
    <col min="5947" max="5947" width="2.42578125" style="18" customWidth="1"/>
    <col min="5948" max="5955" width="0.85546875" style="18"/>
    <col min="5956" max="5956" width="4.85546875" style="18" customWidth="1"/>
    <col min="5957" max="5957" width="2.42578125" style="18" customWidth="1"/>
    <col min="5958" max="6013" width="0.85546875" style="18"/>
    <col min="6014" max="6014" width="4.5703125" style="18" customWidth="1"/>
    <col min="6015" max="6202" width="0.85546875" style="18"/>
    <col min="6203" max="6203" width="2.42578125" style="18" customWidth="1"/>
    <col min="6204" max="6211" width="0.85546875" style="18"/>
    <col min="6212" max="6212" width="4.85546875" style="18" customWidth="1"/>
    <col min="6213" max="6213" width="2.42578125" style="18" customWidth="1"/>
    <col min="6214" max="6269" width="0.85546875" style="18"/>
    <col min="6270" max="6270" width="4.5703125" style="18" customWidth="1"/>
    <col min="6271" max="6458" width="0.85546875" style="18"/>
    <col min="6459" max="6459" width="2.42578125" style="18" customWidth="1"/>
    <col min="6460" max="6467" width="0.85546875" style="18"/>
    <col min="6468" max="6468" width="4.85546875" style="18" customWidth="1"/>
    <col min="6469" max="6469" width="2.42578125" style="18" customWidth="1"/>
    <col min="6470" max="6525" width="0.85546875" style="18"/>
    <col min="6526" max="6526" width="4.5703125" style="18" customWidth="1"/>
    <col min="6527" max="6714" width="0.85546875" style="18"/>
    <col min="6715" max="6715" width="2.42578125" style="18" customWidth="1"/>
    <col min="6716" max="6723" width="0.85546875" style="18"/>
    <col min="6724" max="6724" width="4.85546875" style="18" customWidth="1"/>
    <col min="6725" max="6725" width="2.42578125" style="18" customWidth="1"/>
    <col min="6726" max="6781" width="0.85546875" style="18"/>
    <col min="6782" max="6782" width="4.5703125" style="18" customWidth="1"/>
    <col min="6783" max="6970" width="0.85546875" style="18"/>
    <col min="6971" max="6971" width="2.42578125" style="18" customWidth="1"/>
    <col min="6972" max="6979" width="0.85546875" style="18"/>
    <col min="6980" max="6980" width="4.85546875" style="18" customWidth="1"/>
    <col min="6981" max="6981" width="2.42578125" style="18" customWidth="1"/>
    <col min="6982" max="7037" width="0.85546875" style="18"/>
    <col min="7038" max="7038" width="4.5703125" style="18" customWidth="1"/>
    <col min="7039" max="7226" width="0.85546875" style="18"/>
    <col min="7227" max="7227" width="2.42578125" style="18" customWidth="1"/>
    <col min="7228" max="7235" width="0.85546875" style="18"/>
    <col min="7236" max="7236" width="4.85546875" style="18" customWidth="1"/>
    <col min="7237" max="7237" width="2.42578125" style="18" customWidth="1"/>
    <col min="7238" max="7293" width="0.85546875" style="18"/>
    <col min="7294" max="7294" width="4.5703125" style="18" customWidth="1"/>
    <col min="7295" max="7482" width="0.85546875" style="18"/>
    <col min="7483" max="7483" width="2.42578125" style="18" customWidth="1"/>
    <col min="7484" max="7491" width="0.85546875" style="18"/>
    <col min="7492" max="7492" width="4.85546875" style="18" customWidth="1"/>
    <col min="7493" max="7493" width="2.42578125" style="18" customWidth="1"/>
    <col min="7494" max="7549" width="0.85546875" style="18"/>
    <col min="7550" max="7550" width="4.5703125" style="18" customWidth="1"/>
    <col min="7551" max="7738" width="0.85546875" style="18"/>
    <col min="7739" max="7739" width="2.42578125" style="18" customWidth="1"/>
    <col min="7740" max="7747" width="0.85546875" style="18"/>
    <col min="7748" max="7748" width="4.85546875" style="18" customWidth="1"/>
    <col min="7749" max="7749" width="2.42578125" style="18" customWidth="1"/>
    <col min="7750" max="7805" width="0.85546875" style="18"/>
    <col min="7806" max="7806" width="4.5703125" style="18" customWidth="1"/>
    <col min="7807" max="7994" width="0.85546875" style="18"/>
    <col min="7995" max="7995" width="2.42578125" style="18" customWidth="1"/>
    <col min="7996" max="8003" width="0.85546875" style="18"/>
    <col min="8004" max="8004" width="4.85546875" style="18" customWidth="1"/>
    <col min="8005" max="8005" width="2.42578125" style="18" customWidth="1"/>
    <col min="8006" max="8061" width="0.85546875" style="18"/>
    <col min="8062" max="8062" width="4.5703125" style="18" customWidth="1"/>
    <col min="8063" max="8250" width="0.85546875" style="18"/>
    <col min="8251" max="8251" width="2.42578125" style="18" customWidth="1"/>
    <col min="8252" max="8259" width="0.85546875" style="18"/>
    <col min="8260" max="8260" width="4.85546875" style="18" customWidth="1"/>
    <col min="8261" max="8261" width="2.42578125" style="18" customWidth="1"/>
    <col min="8262" max="8317" width="0.85546875" style="18"/>
    <col min="8318" max="8318" width="4.5703125" style="18" customWidth="1"/>
    <col min="8319" max="8506" width="0.85546875" style="18"/>
    <col min="8507" max="8507" width="2.42578125" style="18" customWidth="1"/>
    <col min="8508" max="8515" width="0.85546875" style="18"/>
    <col min="8516" max="8516" width="4.85546875" style="18" customWidth="1"/>
    <col min="8517" max="8517" width="2.42578125" style="18" customWidth="1"/>
    <col min="8518" max="8573" width="0.85546875" style="18"/>
    <col min="8574" max="8574" width="4.5703125" style="18" customWidth="1"/>
    <col min="8575" max="8762" width="0.85546875" style="18"/>
    <col min="8763" max="8763" width="2.42578125" style="18" customWidth="1"/>
    <col min="8764" max="8771" width="0.85546875" style="18"/>
    <col min="8772" max="8772" width="4.85546875" style="18" customWidth="1"/>
    <col min="8773" max="8773" width="2.42578125" style="18" customWidth="1"/>
    <col min="8774" max="8829" width="0.85546875" style="18"/>
    <col min="8830" max="8830" width="4.5703125" style="18" customWidth="1"/>
    <col min="8831" max="9018" width="0.85546875" style="18"/>
    <col min="9019" max="9019" width="2.42578125" style="18" customWidth="1"/>
    <col min="9020" max="9027" width="0.85546875" style="18"/>
    <col min="9028" max="9028" width="4.85546875" style="18" customWidth="1"/>
    <col min="9029" max="9029" width="2.42578125" style="18" customWidth="1"/>
    <col min="9030" max="9085" width="0.85546875" style="18"/>
    <col min="9086" max="9086" width="4.5703125" style="18" customWidth="1"/>
    <col min="9087" max="9274" width="0.85546875" style="18"/>
    <col min="9275" max="9275" width="2.42578125" style="18" customWidth="1"/>
    <col min="9276" max="9283" width="0.85546875" style="18"/>
    <col min="9284" max="9284" width="4.85546875" style="18" customWidth="1"/>
    <col min="9285" max="9285" width="2.42578125" style="18" customWidth="1"/>
    <col min="9286" max="9341" width="0.85546875" style="18"/>
    <col min="9342" max="9342" width="4.5703125" style="18" customWidth="1"/>
    <col min="9343" max="9530" width="0.85546875" style="18"/>
    <col min="9531" max="9531" width="2.42578125" style="18" customWidth="1"/>
    <col min="9532" max="9539" width="0.85546875" style="18"/>
    <col min="9540" max="9540" width="4.85546875" style="18" customWidth="1"/>
    <col min="9541" max="9541" width="2.42578125" style="18" customWidth="1"/>
    <col min="9542" max="9597" width="0.85546875" style="18"/>
    <col min="9598" max="9598" width="4.5703125" style="18" customWidth="1"/>
    <col min="9599" max="9786" width="0.85546875" style="18"/>
    <col min="9787" max="9787" width="2.42578125" style="18" customWidth="1"/>
    <col min="9788" max="9795" width="0.85546875" style="18"/>
    <col min="9796" max="9796" width="4.85546875" style="18" customWidth="1"/>
    <col min="9797" max="9797" width="2.42578125" style="18" customWidth="1"/>
    <col min="9798" max="9853" width="0.85546875" style="18"/>
    <col min="9854" max="9854" width="4.5703125" style="18" customWidth="1"/>
    <col min="9855" max="10042" width="0.85546875" style="18"/>
    <col min="10043" max="10043" width="2.42578125" style="18" customWidth="1"/>
    <col min="10044" max="10051" width="0.85546875" style="18"/>
    <col min="10052" max="10052" width="4.85546875" style="18" customWidth="1"/>
    <col min="10053" max="10053" width="2.42578125" style="18" customWidth="1"/>
    <col min="10054" max="10109" width="0.85546875" style="18"/>
    <col min="10110" max="10110" width="4.5703125" style="18" customWidth="1"/>
    <col min="10111" max="10298" width="0.85546875" style="18"/>
    <col min="10299" max="10299" width="2.42578125" style="18" customWidth="1"/>
    <col min="10300" max="10307" width="0.85546875" style="18"/>
    <col min="10308" max="10308" width="4.85546875" style="18" customWidth="1"/>
    <col min="10309" max="10309" width="2.42578125" style="18" customWidth="1"/>
    <col min="10310" max="10365" width="0.85546875" style="18"/>
    <col min="10366" max="10366" width="4.5703125" style="18" customWidth="1"/>
    <col min="10367" max="10554" width="0.85546875" style="18"/>
    <col min="10555" max="10555" width="2.42578125" style="18" customWidth="1"/>
    <col min="10556" max="10563" width="0.85546875" style="18"/>
    <col min="10564" max="10564" width="4.85546875" style="18" customWidth="1"/>
    <col min="10565" max="10565" width="2.42578125" style="18" customWidth="1"/>
    <col min="10566" max="10621" width="0.85546875" style="18"/>
    <col min="10622" max="10622" width="4.5703125" style="18" customWidth="1"/>
    <col min="10623" max="10810" width="0.85546875" style="18"/>
    <col min="10811" max="10811" width="2.42578125" style="18" customWidth="1"/>
    <col min="10812" max="10819" width="0.85546875" style="18"/>
    <col min="10820" max="10820" width="4.85546875" style="18" customWidth="1"/>
    <col min="10821" max="10821" width="2.42578125" style="18" customWidth="1"/>
    <col min="10822" max="10877" width="0.85546875" style="18"/>
    <col min="10878" max="10878" width="4.5703125" style="18" customWidth="1"/>
    <col min="10879" max="11066" width="0.85546875" style="18"/>
    <col min="11067" max="11067" width="2.42578125" style="18" customWidth="1"/>
    <col min="11068" max="11075" width="0.85546875" style="18"/>
    <col min="11076" max="11076" width="4.85546875" style="18" customWidth="1"/>
    <col min="11077" max="11077" width="2.42578125" style="18" customWidth="1"/>
    <col min="11078" max="11133" width="0.85546875" style="18"/>
    <col min="11134" max="11134" width="4.5703125" style="18" customWidth="1"/>
    <col min="11135" max="11322" width="0.85546875" style="18"/>
    <col min="11323" max="11323" width="2.42578125" style="18" customWidth="1"/>
    <col min="11324" max="11331" width="0.85546875" style="18"/>
    <col min="11332" max="11332" width="4.85546875" style="18" customWidth="1"/>
    <col min="11333" max="11333" width="2.42578125" style="18" customWidth="1"/>
    <col min="11334" max="11389" width="0.85546875" style="18"/>
    <col min="11390" max="11390" width="4.5703125" style="18" customWidth="1"/>
    <col min="11391" max="11578" width="0.85546875" style="18"/>
    <col min="11579" max="11579" width="2.42578125" style="18" customWidth="1"/>
    <col min="11580" max="11587" width="0.85546875" style="18"/>
    <col min="11588" max="11588" width="4.85546875" style="18" customWidth="1"/>
    <col min="11589" max="11589" width="2.42578125" style="18" customWidth="1"/>
    <col min="11590" max="11645" width="0.85546875" style="18"/>
    <col min="11646" max="11646" width="4.5703125" style="18" customWidth="1"/>
    <col min="11647" max="11834" width="0.85546875" style="18"/>
    <col min="11835" max="11835" width="2.42578125" style="18" customWidth="1"/>
    <col min="11836" max="11843" width="0.85546875" style="18"/>
    <col min="11844" max="11844" width="4.85546875" style="18" customWidth="1"/>
    <col min="11845" max="11845" width="2.42578125" style="18" customWidth="1"/>
    <col min="11846" max="11901" width="0.85546875" style="18"/>
    <col min="11902" max="11902" width="4.5703125" style="18" customWidth="1"/>
    <col min="11903" max="12090" width="0.85546875" style="18"/>
    <col min="12091" max="12091" width="2.42578125" style="18" customWidth="1"/>
    <col min="12092" max="12099" width="0.85546875" style="18"/>
    <col min="12100" max="12100" width="4.85546875" style="18" customWidth="1"/>
    <col min="12101" max="12101" width="2.42578125" style="18" customWidth="1"/>
    <col min="12102" max="12157" width="0.85546875" style="18"/>
    <col min="12158" max="12158" width="4.5703125" style="18" customWidth="1"/>
    <col min="12159" max="12346" width="0.85546875" style="18"/>
    <col min="12347" max="12347" width="2.42578125" style="18" customWidth="1"/>
    <col min="12348" max="12355" width="0.85546875" style="18"/>
    <col min="12356" max="12356" width="4.85546875" style="18" customWidth="1"/>
    <col min="12357" max="12357" width="2.42578125" style="18" customWidth="1"/>
    <col min="12358" max="12413" width="0.85546875" style="18"/>
    <col min="12414" max="12414" width="4.5703125" style="18" customWidth="1"/>
    <col min="12415" max="12602" width="0.85546875" style="18"/>
    <col min="12603" max="12603" width="2.42578125" style="18" customWidth="1"/>
    <col min="12604" max="12611" width="0.85546875" style="18"/>
    <col min="12612" max="12612" width="4.85546875" style="18" customWidth="1"/>
    <col min="12613" max="12613" width="2.42578125" style="18" customWidth="1"/>
    <col min="12614" max="12669" width="0.85546875" style="18"/>
    <col min="12670" max="12670" width="4.5703125" style="18" customWidth="1"/>
    <col min="12671" max="12858" width="0.85546875" style="18"/>
    <col min="12859" max="12859" width="2.42578125" style="18" customWidth="1"/>
    <col min="12860" max="12867" width="0.85546875" style="18"/>
    <col min="12868" max="12868" width="4.85546875" style="18" customWidth="1"/>
    <col min="12869" max="12869" width="2.42578125" style="18" customWidth="1"/>
    <col min="12870" max="12925" width="0.85546875" style="18"/>
    <col min="12926" max="12926" width="4.5703125" style="18" customWidth="1"/>
    <col min="12927" max="13114" width="0.85546875" style="18"/>
    <col min="13115" max="13115" width="2.42578125" style="18" customWidth="1"/>
    <col min="13116" max="13123" width="0.85546875" style="18"/>
    <col min="13124" max="13124" width="4.85546875" style="18" customWidth="1"/>
    <col min="13125" max="13125" width="2.42578125" style="18" customWidth="1"/>
    <col min="13126" max="13181" width="0.85546875" style="18"/>
    <col min="13182" max="13182" width="4.5703125" style="18" customWidth="1"/>
    <col min="13183" max="13370" width="0.85546875" style="18"/>
    <col min="13371" max="13371" width="2.42578125" style="18" customWidth="1"/>
    <col min="13372" max="13379" width="0.85546875" style="18"/>
    <col min="13380" max="13380" width="4.85546875" style="18" customWidth="1"/>
    <col min="13381" max="13381" width="2.42578125" style="18" customWidth="1"/>
    <col min="13382" max="13437" width="0.85546875" style="18"/>
    <col min="13438" max="13438" width="4.5703125" style="18" customWidth="1"/>
    <col min="13439" max="13626" width="0.85546875" style="18"/>
    <col min="13627" max="13627" width="2.42578125" style="18" customWidth="1"/>
    <col min="13628" max="13635" width="0.85546875" style="18"/>
    <col min="13636" max="13636" width="4.85546875" style="18" customWidth="1"/>
    <col min="13637" max="13637" width="2.42578125" style="18" customWidth="1"/>
    <col min="13638" max="13693" width="0.85546875" style="18"/>
    <col min="13694" max="13694" width="4.5703125" style="18" customWidth="1"/>
    <col min="13695" max="13882" width="0.85546875" style="18"/>
    <col min="13883" max="13883" width="2.42578125" style="18" customWidth="1"/>
    <col min="13884" max="13891" width="0.85546875" style="18"/>
    <col min="13892" max="13892" width="4.85546875" style="18" customWidth="1"/>
    <col min="13893" max="13893" width="2.42578125" style="18" customWidth="1"/>
    <col min="13894" max="13949" width="0.85546875" style="18"/>
    <col min="13950" max="13950" width="4.5703125" style="18" customWidth="1"/>
    <col min="13951" max="14138" width="0.85546875" style="18"/>
    <col min="14139" max="14139" width="2.42578125" style="18" customWidth="1"/>
    <col min="14140" max="14147" width="0.85546875" style="18"/>
    <col min="14148" max="14148" width="4.85546875" style="18" customWidth="1"/>
    <col min="14149" max="14149" width="2.42578125" style="18" customWidth="1"/>
    <col min="14150" max="14205" width="0.85546875" style="18"/>
    <col min="14206" max="14206" width="4.5703125" style="18" customWidth="1"/>
    <col min="14207" max="14394" width="0.85546875" style="18"/>
    <col min="14395" max="14395" width="2.42578125" style="18" customWidth="1"/>
    <col min="14396" max="14403" width="0.85546875" style="18"/>
    <col min="14404" max="14404" width="4.85546875" style="18" customWidth="1"/>
    <col min="14405" max="14405" width="2.42578125" style="18" customWidth="1"/>
    <col min="14406" max="14461" width="0.85546875" style="18"/>
    <col min="14462" max="14462" width="4.5703125" style="18" customWidth="1"/>
    <col min="14463" max="14650" width="0.85546875" style="18"/>
    <col min="14651" max="14651" width="2.42578125" style="18" customWidth="1"/>
    <col min="14652" max="14659" width="0.85546875" style="18"/>
    <col min="14660" max="14660" width="4.85546875" style="18" customWidth="1"/>
    <col min="14661" max="14661" width="2.42578125" style="18" customWidth="1"/>
    <col min="14662" max="14717" width="0.85546875" style="18"/>
    <col min="14718" max="14718" width="4.5703125" style="18" customWidth="1"/>
    <col min="14719" max="14906" width="0.85546875" style="18"/>
    <col min="14907" max="14907" width="2.42578125" style="18" customWidth="1"/>
    <col min="14908" max="14915" width="0.85546875" style="18"/>
    <col min="14916" max="14916" width="4.85546875" style="18" customWidth="1"/>
    <col min="14917" max="14917" width="2.42578125" style="18" customWidth="1"/>
    <col min="14918" max="14973" width="0.85546875" style="18"/>
    <col min="14974" max="14974" width="4.5703125" style="18" customWidth="1"/>
    <col min="14975" max="15162" width="0.85546875" style="18"/>
    <col min="15163" max="15163" width="2.42578125" style="18" customWidth="1"/>
    <col min="15164" max="15171" width="0.85546875" style="18"/>
    <col min="15172" max="15172" width="4.85546875" style="18" customWidth="1"/>
    <col min="15173" max="15173" width="2.42578125" style="18" customWidth="1"/>
    <col min="15174" max="15229" width="0.85546875" style="18"/>
    <col min="15230" max="15230" width="4.5703125" style="18" customWidth="1"/>
    <col min="15231" max="15418" width="0.85546875" style="18"/>
    <col min="15419" max="15419" width="2.42578125" style="18" customWidth="1"/>
    <col min="15420" max="15427" width="0.85546875" style="18"/>
    <col min="15428" max="15428" width="4.85546875" style="18" customWidth="1"/>
    <col min="15429" max="15429" width="2.42578125" style="18" customWidth="1"/>
    <col min="15430" max="15485" width="0.85546875" style="18"/>
    <col min="15486" max="15486" width="4.5703125" style="18" customWidth="1"/>
    <col min="15487" max="15674" width="0.85546875" style="18"/>
    <col min="15675" max="15675" width="2.42578125" style="18" customWidth="1"/>
    <col min="15676" max="15683" width="0.85546875" style="18"/>
    <col min="15684" max="15684" width="4.85546875" style="18" customWidth="1"/>
    <col min="15685" max="15685" width="2.42578125" style="18" customWidth="1"/>
    <col min="15686" max="15741" width="0.85546875" style="18"/>
    <col min="15742" max="15742" width="4.5703125" style="18" customWidth="1"/>
    <col min="15743" max="15930" width="0.85546875" style="18"/>
    <col min="15931" max="15931" width="2.42578125" style="18" customWidth="1"/>
    <col min="15932" max="15939" width="0.85546875" style="18"/>
    <col min="15940" max="15940" width="4.85546875" style="18" customWidth="1"/>
    <col min="15941" max="15941" width="2.42578125" style="18" customWidth="1"/>
    <col min="15942" max="15997" width="0.85546875" style="18"/>
    <col min="15998" max="15998" width="4.5703125" style="18" customWidth="1"/>
    <col min="15999" max="16186" width="0.85546875" style="18"/>
    <col min="16187" max="16187" width="2.42578125" style="18" customWidth="1"/>
    <col min="16188" max="16195" width="0.85546875" style="18"/>
    <col min="16196" max="16196" width="4.85546875" style="18" customWidth="1"/>
    <col min="16197" max="16197" width="2.42578125" style="18" customWidth="1"/>
    <col min="16198" max="16253" width="0.85546875" style="18"/>
    <col min="16254" max="16254" width="4.5703125" style="18" customWidth="1"/>
    <col min="16255" max="16384" width="0.85546875" style="18"/>
  </cols>
  <sheetData>
    <row r="1" spans="1:128" s="15" customFormat="1" ht="71.25" customHeight="1" x14ac:dyDescent="0.25">
      <c r="A1" s="261" t="s">
        <v>108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</row>
    <row r="2" spans="1:128" s="15" customFormat="1" ht="12.75" customHeight="1" x14ac:dyDescent="0.25"/>
    <row r="3" spans="1:128" s="19" customFormat="1" ht="14.25" customHeight="1" x14ac:dyDescent="0.2">
      <c r="A3" s="75" t="s">
        <v>10</v>
      </c>
      <c r="B3" s="81"/>
      <c r="C3" s="81"/>
      <c r="D3" s="81"/>
      <c r="E3" s="81"/>
      <c r="F3" s="20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200"/>
      <c r="AK3" s="75" t="s">
        <v>109</v>
      </c>
      <c r="AL3" s="81"/>
      <c r="AM3" s="81"/>
      <c r="AN3" s="81"/>
      <c r="AO3" s="81"/>
      <c r="AP3" s="81"/>
      <c r="AQ3" s="81"/>
      <c r="AR3" s="81"/>
      <c r="AS3" s="81"/>
      <c r="AT3" s="200"/>
      <c r="AU3" s="75" t="s">
        <v>110</v>
      </c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75" t="s">
        <v>111</v>
      </c>
      <c r="BI3" s="81"/>
      <c r="BJ3" s="81"/>
      <c r="BK3" s="81"/>
      <c r="BL3" s="81"/>
      <c r="BM3" s="81"/>
      <c r="BN3" s="81"/>
      <c r="BO3" s="81"/>
      <c r="BP3" s="81"/>
      <c r="BQ3" s="200"/>
      <c r="BR3" s="50" t="s">
        <v>85</v>
      </c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6"/>
    </row>
    <row r="4" spans="1:128" s="19" customFormat="1" ht="61.5" customHeight="1" x14ac:dyDescent="0.2">
      <c r="A4" s="201"/>
      <c r="B4" s="202"/>
      <c r="C4" s="202"/>
      <c r="D4" s="202"/>
      <c r="E4" s="202"/>
      <c r="F4" s="203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3"/>
      <c r="AK4" s="201"/>
      <c r="AL4" s="202"/>
      <c r="AM4" s="202"/>
      <c r="AN4" s="202"/>
      <c r="AO4" s="202"/>
      <c r="AP4" s="202"/>
      <c r="AQ4" s="202"/>
      <c r="AR4" s="202"/>
      <c r="AS4" s="202"/>
      <c r="AT4" s="203"/>
      <c r="AU4" s="201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1"/>
      <c r="BI4" s="202"/>
      <c r="BJ4" s="202"/>
      <c r="BK4" s="202"/>
      <c r="BL4" s="202"/>
      <c r="BM4" s="202"/>
      <c r="BN4" s="202"/>
      <c r="BO4" s="202"/>
      <c r="BP4" s="202"/>
      <c r="BQ4" s="203"/>
      <c r="BR4" s="207" t="s">
        <v>105</v>
      </c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9"/>
      <c r="CG4" s="207" t="s">
        <v>87</v>
      </c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9"/>
      <c r="CX4" s="262" t="s">
        <v>88</v>
      </c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3"/>
    </row>
    <row r="5" spans="1:128" s="19" customFormat="1" ht="24.75" customHeight="1" x14ac:dyDescent="0.2">
      <c r="A5" s="82"/>
      <c r="B5" s="83"/>
      <c r="C5" s="83"/>
      <c r="D5" s="83"/>
      <c r="E5" s="83"/>
      <c r="F5" s="204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204"/>
      <c r="AK5" s="82"/>
      <c r="AL5" s="83"/>
      <c r="AM5" s="83"/>
      <c r="AN5" s="83"/>
      <c r="AO5" s="83"/>
      <c r="AP5" s="83"/>
      <c r="AQ5" s="83"/>
      <c r="AR5" s="83"/>
      <c r="AS5" s="83"/>
      <c r="AT5" s="204"/>
      <c r="AU5" s="82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2"/>
      <c r="BI5" s="83"/>
      <c r="BJ5" s="83"/>
      <c r="BK5" s="83"/>
      <c r="BL5" s="83"/>
      <c r="BM5" s="83"/>
      <c r="BN5" s="83"/>
      <c r="BO5" s="83"/>
      <c r="BP5" s="83"/>
      <c r="BQ5" s="204"/>
      <c r="BR5" s="210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2"/>
      <c r="CG5" s="210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2"/>
      <c r="CX5" s="50" t="s">
        <v>92</v>
      </c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2"/>
      <c r="DK5" s="50" t="s">
        <v>112</v>
      </c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2"/>
    </row>
    <row r="6" spans="1:128" s="17" customFormat="1" ht="12.75" x14ac:dyDescent="0.25">
      <c r="A6" s="222">
        <v>1</v>
      </c>
      <c r="B6" s="223"/>
      <c r="C6" s="223"/>
      <c r="D6" s="223"/>
      <c r="E6" s="223"/>
      <c r="F6" s="224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4"/>
      <c r="AK6" s="222">
        <v>3</v>
      </c>
      <c r="AL6" s="223"/>
      <c r="AM6" s="223"/>
      <c r="AN6" s="223"/>
      <c r="AO6" s="223"/>
      <c r="AP6" s="223"/>
      <c r="AQ6" s="223"/>
      <c r="AR6" s="223"/>
      <c r="AS6" s="223"/>
      <c r="AT6" s="224"/>
      <c r="AU6" s="222">
        <v>4</v>
      </c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2">
        <v>5</v>
      </c>
      <c r="BI6" s="223"/>
      <c r="BJ6" s="223"/>
      <c r="BK6" s="223"/>
      <c r="BL6" s="223"/>
      <c r="BM6" s="223"/>
      <c r="BN6" s="223"/>
      <c r="BO6" s="223"/>
      <c r="BP6" s="223"/>
      <c r="BQ6" s="224"/>
      <c r="BR6" s="222">
        <v>6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4"/>
      <c r="CG6" s="222">
        <v>7</v>
      </c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4"/>
      <c r="CX6" s="222">
        <v>8</v>
      </c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4"/>
      <c r="DK6" s="222">
        <v>9</v>
      </c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4"/>
    </row>
    <row r="7" spans="1:128" s="14" customFormat="1" ht="49.7" customHeight="1" x14ac:dyDescent="0.25">
      <c r="A7" s="163" t="s">
        <v>1</v>
      </c>
      <c r="B7" s="164"/>
      <c r="C7" s="164"/>
      <c r="D7" s="164"/>
      <c r="E7" s="164"/>
      <c r="F7" s="165"/>
      <c r="G7" s="247" t="s">
        <v>113</v>
      </c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8"/>
      <c r="AK7" s="249" t="s">
        <v>95</v>
      </c>
      <c r="AL7" s="250"/>
      <c r="AM7" s="250"/>
      <c r="AN7" s="250"/>
      <c r="AO7" s="250"/>
      <c r="AP7" s="250"/>
      <c r="AQ7" s="250"/>
      <c r="AR7" s="250"/>
      <c r="AS7" s="250"/>
      <c r="AT7" s="251"/>
      <c r="AU7" s="169" t="s">
        <v>95</v>
      </c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258">
        <f>BR7+CX7</f>
        <v>25378331.66</v>
      </c>
      <c r="BI7" s="259"/>
      <c r="BJ7" s="259"/>
      <c r="BK7" s="259"/>
      <c r="BL7" s="259"/>
      <c r="BM7" s="259"/>
      <c r="BN7" s="259"/>
      <c r="BO7" s="259"/>
      <c r="BP7" s="259"/>
      <c r="BQ7" s="260"/>
      <c r="BR7" s="258">
        <f>BR8</f>
        <v>24675635.600000001</v>
      </c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60"/>
      <c r="CG7" s="258">
        <f>SUM(CG8:CW10)</f>
        <v>0</v>
      </c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60"/>
      <c r="CX7" s="258">
        <f>SUM(CX8:DJ10)</f>
        <v>702696.06</v>
      </c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60"/>
      <c r="DK7" s="258">
        <f>SUM(DK8:DV10)</f>
        <v>0</v>
      </c>
      <c r="DL7" s="259"/>
      <c r="DM7" s="259"/>
      <c r="DN7" s="259"/>
      <c r="DO7" s="259"/>
      <c r="DP7" s="259"/>
      <c r="DQ7" s="259"/>
      <c r="DR7" s="259"/>
      <c r="DS7" s="259"/>
      <c r="DT7" s="259"/>
      <c r="DU7" s="259"/>
      <c r="DV7" s="260"/>
    </row>
    <row r="8" spans="1:128" s="14" customFormat="1" ht="16.5" customHeight="1" x14ac:dyDescent="0.25">
      <c r="A8" s="163" t="s">
        <v>14</v>
      </c>
      <c r="B8" s="164"/>
      <c r="C8" s="164"/>
      <c r="D8" s="164"/>
      <c r="E8" s="164"/>
      <c r="F8" s="165"/>
      <c r="G8" s="247" t="s">
        <v>114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8"/>
      <c r="AK8" s="249">
        <v>22</v>
      </c>
      <c r="AL8" s="250"/>
      <c r="AM8" s="250"/>
      <c r="AN8" s="250"/>
      <c r="AO8" s="250"/>
      <c r="AP8" s="250"/>
      <c r="AQ8" s="250"/>
      <c r="AR8" s="250"/>
      <c r="AS8" s="250"/>
      <c r="AT8" s="251"/>
      <c r="AU8" s="160">
        <v>115356053</v>
      </c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0">
        <f>AK8*AU8/100</f>
        <v>25378331.66</v>
      </c>
      <c r="BI8" s="161"/>
      <c r="BJ8" s="161"/>
      <c r="BK8" s="161"/>
      <c r="BL8" s="161"/>
      <c r="BM8" s="161"/>
      <c r="BN8" s="161"/>
      <c r="BO8" s="161"/>
      <c r="BP8" s="161"/>
      <c r="BQ8" s="162"/>
      <c r="BR8" s="160">
        <v>24675635.600000001</v>
      </c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2"/>
      <c r="CG8" s="160">
        <v>0</v>
      </c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2"/>
      <c r="CX8" s="160">
        <v>702696.06</v>
      </c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>
        <v>0</v>
      </c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2"/>
      <c r="DW8" s="14">
        <f>AU8*AK8/100</f>
        <v>25378331.66</v>
      </c>
      <c r="DX8" s="40">
        <f t="shared" ref="DX8:DX11" si="0">BH8-DW8</f>
        <v>0</v>
      </c>
    </row>
    <row r="9" spans="1:128" s="14" customFormat="1" ht="16.5" customHeight="1" x14ac:dyDescent="0.25">
      <c r="A9" s="163" t="s">
        <v>13</v>
      </c>
      <c r="B9" s="164"/>
      <c r="C9" s="164"/>
      <c r="D9" s="164"/>
      <c r="E9" s="164"/>
      <c r="F9" s="165"/>
      <c r="G9" s="247" t="s">
        <v>115</v>
      </c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8"/>
      <c r="AK9" s="249">
        <v>10</v>
      </c>
      <c r="AL9" s="250"/>
      <c r="AM9" s="250"/>
      <c r="AN9" s="250"/>
      <c r="AO9" s="250"/>
      <c r="AP9" s="250"/>
      <c r="AQ9" s="250"/>
      <c r="AR9" s="250"/>
      <c r="AS9" s="250"/>
      <c r="AT9" s="251"/>
      <c r="AU9" s="160">
        <v>0</v>
      </c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0">
        <v>0</v>
      </c>
      <c r="BI9" s="161"/>
      <c r="BJ9" s="161"/>
      <c r="BK9" s="161"/>
      <c r="BL9" s="161"/>
      <c r="BM9" s="161"/>
      <c r="BN9" s="161"/>
      <c r="BO9" s="161"/>
      <c r="BP9" s="161"/>
      <c r="BQ9" s="162"/>
      <c r="BR9" s="160">
        <v>0</v>
      </c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2"/>
      <c r="CG9" s="160">
        <v>0</v>
      </c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2"/>
      <c r="CX9" s="160">
        <v>0</v>
      </c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>
        <v>0</v>
      </c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2"/>
      <c r="DX9" s="40">
        <f t="shared" si="0"/>
        <v>0</v>
      </c>
    </row>
    <row r="10" spans="1:128" s="14" customFormat="1" ht="69.75" customHeight="1" x14ac:dyDescent="0.25">
      <c r="A10" s="163" t="s">
        <v>98</v>
      </c>
      <c r="B10" s="164"/>
      <c r="C10" s="164"/>
      <c r="D10" s="164"/>
      <c r="E10" s="164"/>
      <c r="F10" s="165"/>
      <c r="G10" s="247" t="s">
        <v>116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8"/>
      <c r="AK10" s="249">
        <v>0</v>
      </c>
      <c r="AL10" s="250"/>
      <c r="AM10" s="250"/>
      <c r="AN10" s="250"/>
      <c r="AO10" s="250"/>
      <c r="AP10" s="250"/>
      <c r="AQ10" s="250"/>
      <c r="AR10" s="250"/>
      <c r="AS10" s="250"/>
      <c r="AT10" s="251"/>
      <c r="AU10" s="160">
        <v>0</v>
      </c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0">
        <v>0</v>
      </c>
      <c r="BI10" s="161"/>
      <c r="BJ10" s="161"/>
      <c r="BK10" s="161"/>
      <c r="BL10" s="161"/>
      <c r="BM10" s="161"/>
      <c r="BN10" s="161"/>
      <c r="BO10" s="161"/>
      <c r="BP10" s="161"/>
      <c r="BQ10" s="162"/>
      <c r="BR10" s="160">
        <v>0</v>
      </c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2"/>
      <c r="CG10" s="160">
        <v>0</v>
      </c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2"/>
      <c r="CX10" s="160">
        <v>0</v>
      </c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>
        <v>0</v>
      </c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2"/>
      <c r="DX10" s="40">
        <f t="shared" si="0"/>
        <v>0</v>
      </c>
    </row>
    <row r="11" spans="1:128" s="14" customFormat="1" ht="78.75" customHeight="1" x14ac:dyDescent="0.25">
      <c r="A11" s="163" t="s">
        <v>2</v>
      </c>
      <c r="B11" s="164"/>
      <c r="C11" s="164"/>
      <c r="D11" s="164"/>
      <c r="E11" s="164"/>
      <c r="F11" s="165"/>
      <c r="G11" s="247" t="s">
        <v>117</v>
      </c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8"/>
      <c r="AK11" s="249" t="s">
        <v>95</v>
      </c>
      <c r="AL11" s="250"/>
      <c r="AM11" s="250"/>
      <c r="AN11" s="250"/>
      <c r="AO11" s="250"/>
      <c r="AP11" s="250"/>
      <c r="AQ11" s="250"/>
      <c r="AR11" s="250"/>
      <c r="AS11" s="250"/>
      <c r="AT11" s="251"/>
      <c r="AU11" s="169" t="s">
        <v>95</v>
      </c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258">
        <f>SUM(BH12:BQ17)</f>
        <v>3576039.6330000004</v>
      </c>
      <c r="BI11" s="259"/>
      <c r="BJ11" s="259"/>
      <c r="BK11" s="259"/>
      <c r="BL11" s="259"/>
      <c r="BM11" s="259"/>
      <c r="BN11" s="259"/>
      <c r="BO11" s="259"/>
      <c r="BP11" s="259"/>
      <c r="BQ11" s="260"/>
      <c r="BR11" s="258">
        <f>SUM(BR12:CF16)</f>
        <v>3477021.4299999997</v>
      </c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60"/>
      <c r="CG11" s="258">
        <f>SUM(CG12:CW16)</f>
        <v>0</v>
      </c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60"/>
      <c r="CX11" s="258">
        <f>CX12+CX14</f>
        <v>99016.22</v>
      </c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60"/>
      <c r="DK11" s="258">
        <v>0</v>
      </c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60"/>
      <c r="DX11" s="40">
        <f t="shared" si="0"/>
        <v>3576039.6330000004</v>
      </c>
    </row>
    <row r="12" spans="1:128" s="14" customFormat="1" ht="84" customHeight="1" x14ac:dyDescent="0.25">
      <c r="A12" s="163" t="s">
        <v>17</v>
      </c>
      <c r="B12" s="164"/>
      <c r="C12" s="164"/>
      <c r="D12" s="164"/>
      <c r="E12" s="164"/>
      <c r="F12" s="165"/>
      <c r="G12" s="247" t="s">
        <v>118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8"/>
      <c r="AK12" s="249">
        <v>2.9</v>
      </c>
      <c r="AL12" s="250"/>
      <c r="AM12" s="250"/>
      <c r="AN12" s="250"/>
      <c r="AO12" s="250"/>
      <c r="AP12" s="250"/>
      <c r="AQ12" s="250"/>
      <c r="AR12" s="250"/>
      <c r="AS12" s="250"/>
      <c r="AT12" s="251"/>
      <c r="AU12" s="160">
        <v>115356053</v>
      </c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60">
        <f>AK12*AU12/100</f>
        <v>3345325.537</v>
      </c>
      <c r="BI12" s="161"/>
      <c r="BJ12" s="161"/>
      <c r="BK12" s="161"/>
      <c r="BL12" s="161"/>
      <c r="BM12" s="161"/>
      <c r="BN12" s="161"/>
      <c r="BO12" s="161"/>
      <c r="BP12" s="161"/>
      <c r="BQ12" s="162"/>
      <c r="BR12" s="160">
        <v>3252697.42</v>
      </c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2"/>
      <c r="CG12" s="160">
        <v>0</v>
      </c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2"/>
      <c r="CX12" s="160">
        <v>92628.12</v>
      </c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2"/>
      <c r="DK12" s="160">
        <v>0</v>
      </c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2"/>
      <c r="DW12" s="14">
        <f>AU12*AK12/100</f>
        <v>3345325.537</v>
      </c>
      <c r="DX12" s="40">
        <f>BH12-DW12</f>
        <v>0</v>
      </c>
    </row>
    <row r="13" spans="1:128" s="14" customFormat="1" ht="33" customHeight="1" x14ac:dyDescent="0.25">
      <c r="A13" s="163" t="s">
        <v>106</v>
      </c>
      <c r="B13" s="164"/>
      <c r="C13" s="164"/>
      <c r="D13" s="164"/>
      <c r="E13" s="164"/>
      <c r="F13" s="165"/>
      <c r="G13" s="247" t="s">
        <v>119</v>
      </c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8"/>
      <c r="AK13" s="249">
        <v>0</v>
      </c>
      <c r="AL13" s="250"/>
      <c r="AM13" s="250"/>
      <c r="AN13" s="250"/>
      <c r="AO13" s="250"/>
      <c r="AP13" s="250"/>
      <c r="AQ13" s="250"/>
      <c r="AR13" s="250"/>
      <c r="AS13" s="250"/>
      <c r="AT13" s="251"/>
      <c r="AU13" s="169">
        <v>0</v>
      </c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60">
        <v>0</v>
      </c>
      <c r="BI13" s="161"/>
      <c r="BJ13" s="161"/>
      <c r="BK13" s="161"/>
      <c r="BL13" s="161"/>
      <c r="BM13" s="161"/>
      <c r="BN13" s="161"/>
      <c r="BO13" s="161"/>
      <c r="BP13" s="161"/>
      <c r="BQ13" s="162"/>
      <c r="BR13" s="160">
        <v>0</v>
      </c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2"/>
      <c r="CG13" s="160">
        <v>0</v>
      </c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2"/>
      <c r="CX13" s="160">
        <v>0</v>
      </c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2"/>
      <c r="DK13" s="160">
        <v>0</v>
      </c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2"/>
      <c r="DW13" s="14">
        <f t="shared" ref="DW13:DW22" si="1">AU9*AK13/100</f>
        <v>0</v>
      </c>
      <c r="DX13" s="40">
        <f t="shared" ref="DX13:DX22" si="2">BH13-DW13</f>
        <v>0</v>
      </c>
    </row>
    <row r="14" spans="1:128" s="14" customFormat="1" ht="81.95" customHeight="1" x14ac:dyDescent="0.25">
      <c r="A14" s="163" t="s">
        <v>107</v>
      </c>
      <c r="B14" s="164"/>
      <c r="C14" s="164"/>
      <c r="D14" s="164"/>
      <c r="E14" s="164"/>
      <c r="F14" s="165"/>
      <c r="G14" s="247" t="s">
        <v>120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8"/>
      <c r="AK14" s="249">
        <v>0.2</v>
      </c>
      <c r="AL14" s="250"/>
      <c r="AM14" s="250"/>
      <c r="AN14" s="250"/>
      <c r="AO14" s="250"/>
      <c r="AP14" s="250"/>
      <c r="AQ14" s="250"/>
      <c r="AR14" s="250"/>
      <c r="AS14" s="250"/>
      <c r="AT14" s="251"/>
      <c r="AU14" s="160">
        <f>AU8</f>
        <v>115356053</v>
      </c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60">
        <f>AK14*AU14/100</f>
        <v>230712.10600000003</v>
      </c>
      <c r="BI14" s="161"/>
      <c r="BJ14" s="161"/>
      <c r="BK14" s="161"/>
      <c r="BL14" s="161"/>
      <c r="BM14" s="161"/>
      <c r="BN14" s="161"/>
      <c r="BO14" s="161"/>
      <c r="BP14" s="161"/>
      <c r="BQ14" s="162"/>
      <c r="BR14" s="160">
        <v>224324.01</v>
      </c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2"/>
      <c r="CG14" s="160">
        <v>0</v>
      </c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2"/>
      <c r="CX14" s="160">
        <v>6388.1</v>
      </c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2"/>
      <c r="DK14" s="160">
        <v>0</v>
      </c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2"/>
      <c r="DW14" s="14">
        <f>AU14*AK14/100</f>
        <v>230712.10600000003</v>
      </c>
      <c r="DX14" s="40">
        <f t="shared" si="2"/>
        <v>0</v>
      </c>
    </row>
    <row r="15" spans="1:128" s="14" customFormat="1" ht="82.5" customHeight="1" x14ac:dyDescent="0.25">
      <c r="A15" s="163" t="s">
        <v>121</v>
      </c>
      <c r="B15" s="164"/>
      <c r="C15" s="164"/>
      <c r="D15" s="164"/>
      <c r="E15" s="164"/>
      <c r="F15" s="165"/>
      <c r="G15" s="247" t="s">
        <v>122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8"/>
      <c r="AK15" s="249">
        <v>0</v>
      </c>
      <c r="AL15" s="250"/>
      <c r="AM15" s="250"/>
      <c r="AN15" s="250"/>
      <c r="AO15" s="250"/>
      <c r="AP15" s="250"/>
      <c r="AQ15" s="250"/>
      <c r="AR15" s="250"/>
      <c r="AS15" s="250"/>
      <c r="AT15" s="251"/>
      <c r="AU15" s="169">
        <v>0</v>
      </c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60">
        <v>0</v>
      </c>
      <c r="BI15" s="161"/>
      <c r="BJ15" s="161"/>
      <c r="BK15" s="161"/>
      <c r="BL15" s="161"/>
      <c r="BM15" s="161"/>
      <c r="BN15" s="161"/>
      <c r="BO15" s="161"/>
      <c r="BP15" s="161"/>
      <c r="BQ15" s="162"/>
      <c r="BR15" s="160">
        <v>0</v>
      </c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2"/>
      <c r="CG15" s="160">
        <v>0</v>
      </c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2"/>
      <c r="CX15" s="160">
        <v>0</v>
      </c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2"/>
      <c r="DK15" s="160">
        <v>0</v>
      </c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2"/>
      <c r="DW15" s="14" t="e">
        <f t="shared" si="1"/>
        <v>#VALUE!</v>
      </c>
      <c r="DX15" s="40" t="e">
        <f t="shared" si="2"/>
        <v>#VALUE!</v>
      </c>
    </row>
    <row r="16" spans="1:128" s="14" customFormat="1" ht="82.5" customHeight="1" x14ac:dyDescent="0.25">
      <c r="A16" s="163" t="s">
        <v>305</v>
      </c>
      <c r="B16" s="164"/>
      <c r="C16" s="164"/>
      <c r="D16" s="164"/>
      <c r="E16" s="164"/>
      <c r="F16" s="165"/>
      <c r="G16" s="247" t="s">
        <v>306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8"/>
      <c r="AK16" s="249">
        <v>0</v>
      </c>
      <c r="AL16" s="250"/>
      <c r="AM16" s="250"/>
      <c r="AN16" s="250"/>
      <c r="AO16" s="250"/>
      <c r="AP16" s="250"/>
      <c r="AQ16" s="250"/>
      <c r="AR16" s="250"/>
      <c r="AS16" s="250"/>
      <c r="AT16" s="251"/>
      <c r="AU16" s="169">
        <v>0</v>
      </c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60">
        <v>0</v>
      </c>
      <c r="BI16" s="161"/>
      <c r="BJ16" s="161"/>
      <c r="BK16" s="161"/>
      <c r="BL16" s="161"/>
      <c r="BM16" s="161"/>
      <c r="BN16" s="161"/>
      <c r="BO16" s="161"/>
      <c r="BP16" s="161"/>
      <c r="BQ16" s="162"/>
      <c r="BR16" s="160">
        <v>0</v>
      </c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2"/>
      <c r="CG16" s="160">
        <v>0</v>
      </c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2"/>
      <c r="CX16" s="160">
        <v>0</v>
      </c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2"/>
      <c r="DK16" s="160">
        <v>0</v>
      </c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2"/>
      <c r="DW16" s="14">
        <f t="shared" si="1"/>
        <v>0</v>
      </c>
      <c r="DX16" s="40">
        <f t="shared" si="2"/>
        <v>0</v>
      </c>
    </row>
    <row r="17" spans="1:128" s="14" customFormat="1" ht="54" customHeight="1" x14ac:dyDescent="0.25">
      <c r="A17" s="163" t="s">
        <v>3</v>
      </c>
      <c r="B17" s="164"/>
      <c r="C17" s="164"/>
      <c r="D17" s="164"/>
      <c r="E17" s="164"/>
      <c r="F17" s="165"/>
      <c r="G17" s="247" t="s">
        <v>123</v>
      </c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8"/>
      <c r="AK17" s="249" t="s">
        <v>95</v>
      </c>
      <c r="AL17" s="250"/>
      <c r="AM17" s="250"/>
      <c r="AN17" s="250"/>
      <c r="AO17" s="250"/>
      <c r="AP17" s="250"/>
      <c r="AQ17" s="250"/>
      <c r="AR17" s="250"/>
      <c r="AS17" s="250"/>
      <c r="AT17" s="251"/>
      <c r="AU17" s="169" t="s">
        <v>95</v>
      </c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60">
        <f>SUM(BH18:BQ19)</f>
        <v>1.99</v>
      </c>
      <c r="BI17" s="161"/>
      <c r="BJ17" s="161"/>
      <c r="BK17" s="161"/>
      <c r="BL17" s="161"/>
      <c r="BM17" s="161"/>
      <c r="BN17" s="161"/>
      <c r="BO17" s="161"/>
      <c r="BP17" s="161"/>
      <c r="BQ17" s="162"/>
      <c r="BR17" s="160">
        <f>SUM(BR18:CF19)</f>
        <v>1.99</v>
      </c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2"/>
      <c r="CG17" s="160">
        <f>SUM(CG18:CW19)</f>
        <v>0</v>
      </c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2"/>
      <c r="CX17" s="160">
        <f>SUM(CX18:DJ19)</f>
        <v>0</v>
      </c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2"/>
      <c r="DK17" s="160">
        <f>SUM(DK18:DV19)</f>
        <v>0</v>
      </c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2"/>
      <c r="DW17" s="14" t="e">
        <f t="shared" si="1"/>
        <v>#VALUE!</v>
      </c>
      <c r="DX17" s="40" t="e">
        <f t="shared" si="2"/>
        <v>#VALUE!</v>
      </c>
    </row>
    <row r="18" spans="1:128" s="14" customFormat="1" ht="25.5" customHeight="1" x14ac:dyDescent="0.25">
      <c r="A18" s="163" t="s">
        <v>124</v>
      </c>
      <c r="B18" s="164"/>
      <c r="C18" s="164"/>
      <c r="D18" s="164"/>
      <c r="E18" s="164"/>
      <c r="F18" s="165"/>
      <c r="G18" s="247" t="s">
        <v>125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8"/>
      <c r="AK18" s="249" t="s">
        <v>95</v>
      </c>
      <c r="AL18" s="250"/>
      <c r="AM18" s="250"/>
      <c r="AN18" s="250"/>
      <c r="AO18" s="250"/>
      <c r="AP18" s="250"/>
      <c r="AQ18" s="250"/>
      <c r="AR18" s="250"/>
      <c r="AS18" s="250"/>
      <c r="AT18" s="251"/>
      <c r="AU18" s="169" t="s">
        <v>95</v>
      </c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60">
        <v>1.99</v>
      </c>
      <c r="BI18" s="161"/>
      <c r="BJ18" s="161"/>
      <c r="BK18" s="161"/>
      <c r="BL18" s="161"/>
      <c r="BM18" s="161"/>
      <c r="BN18" s="161"/>
      <c r="BO18" s="161"/>
      <c r="BP18" s="161"/>
      <c r="BQ18" s="162"/>
      <c r="BR18" s="160">
        <v>1.99</v>
      </c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2"/>
      <c r="CG18" s="160">
        <v>0</v>
      </c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2"/>
      <c r="CX18" s="160">
        <v>0</v>
      </c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2"/>
      <c r="DK18" s="160">
        <v>0</v>
      </c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2"/>
      <c r="DW18" s="14" t="e">
        <f t="shared" si="1"/>
        <v>#VALUE!</v>
      </c>
      <c r="DX18" s="40" t="e">
        <f t="shared" si="2"/>
        <v>#VALUE!</v>
      </c>
    </row>
    <row r="19" spans="1:128" s="14" customFormat="1" ht="39" customHeight="1" x14ac:dyDescent="0.25">
      <c r="A19" s="163" t="s">
        <v>126</v>
      </c>
      <c r="B19" s="164"/>
      <c r="C19" s="164"/>
      <c r="D19" s="164"/>
      <c r="E19" s="164"/>
      <c r="F19" s="165"/>
      <c r="G19" s="247" t="s">
        <v>127</v>
      </c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8"/>
      <c r="AK19" s="249" t="s">
        <v>95</v>
      </c>
      <c r="AL19" s="250"/>
      <c r="AM19" s="250"/>
      <c r="AN19" s="250"/>
      <c r="AO19" s="250"/>
      <c r="AP19" s="250"/>
      <c r="AQ19" s="250"/>
      <c r="AR19" s="250"/>
      <c r="AS19" s="250"/>
      <c r="AT19" s="251"/>
      <c r="AU19" s="169" t="s">
        <v>95</v>
      </c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60">
        <v>0</v>
      </c>
      <c r="BI19" s="161"/>
      <c r="BJ19" s="161"/>
      <c r="BK19" s="161"/>
      <c r="BL19" s="161"/>
      <c r="BM19" s="161"/>
      <c r="BN19" s="161"/>
      <c r="BO19" s="161"/>
      <c r="BP19" s="161"/>
      <c r="BQ19" s="162"/>
      <c r="BR19" s="160">
        <v>0</v>
      </c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2"/>
      <c r="CG19" s="160">
        <v>0</v>
      </c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2"/>
      <c r="CX19" s="160">
        <v>0</v>
      </c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2"/>
      <c r="DK19" s="160">
        <v>0</v>
      </c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2"/>
      <c r="DW19" s="14" t="e">
        <f t="shared" si="1"/>
        <v>#VALUE!</v>
      </c>
      <c r="DX19" s="40" t="e">
        <f t="shared" si="2"/>
        <v>#VALUE!</v>
      </c>
    </row>
    <row r="20" spans="1:128" s="14" customFormat="1" ht="39" customHeight="1" x14ac:dyDescent="0.25">
      <c r="A20" s="163" t="s">
        <v>4</v>
      </c>
      <c r="B20" s="164"/>
      <c r="C20" s="164"/>
      <c r="D20" s="164"/>
      <c r="E20" s="164"/>
      <c r="F20" s="165"/>
      <c r="G20" s="247" t="s">
        <v>128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49">
        <v>5.0999999999999996</v>
      </c>
      <c r="AL20" s="250"/>
      <c r="AM20" s="250"/>
      <c r="AN20" s="250"/>
      <c r="AO20" s="250"/>
      <c r="AP20" s="250"/>
      <c r="AQ20" s="250"/>
      <c r="AR20" s="250"/>
      <c r="AS20" s="250"/>
      <c r="AT20" s="251"/>
      <c r="AU20" s="169" t="s">
        <v>95</v>
      </c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258">
        <f>SUM(BH21:BQ22)</f>
        <v>5883158.7029999997</v>
      </c>
      <c r="BI20" s="259"/>
      <c r="BJ20" s="259"/>
      <c r="BK20" s="259"/>
      <c r="BL20" s="259"/>
      <c r="BM20" s="259"/>
      <c r="BN20" s="259"/>
      <c r="BO20" s="259"/>
      <c r="BP20" s="259"/>
      <c r="BQ20" s="260"/>
      <c r="BR20" s="258">
        <f>SUM(BR21:CF22)</f>
        <v>5720260.9800000004</v>
      </c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60"/>
      <c r="CG20" s="258">
        <f>SUM(CG21:CW22)</f>
        <v>0</v>
      </c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60"/>
      <c r="CX20" s="258">
        <f>CX21</f>
        <v>162897.72</v>
      </c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60"/>
      <c r="DK20" s="258">
        <f>SUM(DK21:DV22)</f>
        <v>0</v>
      </c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60"/>
      <c r="DW20" s="14">
        <f t="shared" si="1"/>
        <v>0</v>
      </c>
      <c r="DX20" s="40">
        <f t="shared" si="2"/>
        <v>5883158.7029999997</v>
      </c>
    </row>
    <row r="21" spans="1:128" s="14" customFormat="1" ht="54.95" customHeight="1" x14ac:dyDescent="0.25">
      <c r="A21" s="163" t="s">
        <v>11</v>
      </c>
      <c r="B21" s="164"/>
      <c r="C21" s="164"/>
      <c r="D21" s="164"/>
      <c r="E21" s="164"/>
      <c r="F21" s="165"/>
      <c r="G21" s="247" t="s">
        <v>129</v>
      </c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8"/>
      <c r="AK21" s="249">
        <v>5.0999999999999996</v>
      </c>
      <c r="AL21" s="250"/>
      <c r="AM21" s="250"/>
      <c r="AN21" s="250"/>
      <c r="AO21" s="250"/>
      <c r="AP21" s="250"/>
      <c r="AQ21" s="250"/>
      <c r="AR21" s="250"/>
      <c r="AS21" s="250"/>
      <c r="AT21" s="251"/>
      <c r="AU21" s="160">
        <f>AU8</f>
        <v>115356053</v>
      </c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60">
        <f>AK21*AU21/100</f>
        <v>5883158.7029999997</v>
      </c>
      <c r="BI21" s="161"/>
      <c r="BJ21" s="161"/>
      <c r="BK21" s="161"/>
      <c r="BL21" s="161"/>
      <c r="BM21" s="161"/>
      <c r="BN21" s="161"/>
      <c r="BO21" s="161"/>
      <c r="BP21" s="161"/>
      <c r="BQ21" s="162"/>
      <c r="BR21" s="160">
        <v>5720260.9800000004</v>
      </c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2"/>
      <c r="CG21" s="160">
        <v>0</v>
      </c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2"/>
      <c r="CX21" s="160">
        <v>162897.72</v>
      </c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2"/>
      <c r="DK21" s="160">
        <v>0</v>
      </c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2"/>
      <c r="DW21" s="14">
        <f>AU21*AK21/100</f>
        <v>5883158.7029999997</v>
      </c>
      <c r="DX21" s="40">
        <f>BH21-DW21</f>
        <v>0</v>
      </c>
    </row>
    <row r="22" spans="1:128" s="14" customFormat="1" ht="68.25" customHeight="1" x14ac:dyDescent="0.25">
      <c r="A22" s="163" t="s">
        <v>12</v>
      </c>
      <c r="B22" s="164"/>
      <c r="C22" s="164"/>
      <c r="D22" s="164"/>
      <c r="E22" s="164"/>
      <c r="F22" s="165"/>
      <c r="G22" s="247" t="s">
        <v>130</v>
      </c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8"/>
      <c r="AK22" s="249">
        <v>0</v>
      </c>
      <c r="AL22" s="250"/>
      <c r="AM22" s="250"/>
      <c r="AN22" s="250"/>
      <c r="AO22" s="250"/>
      <c r="AP22" s="250"/>
      <c r="AQ22" s="250"/>
      <c r="AR22" s="250"/>
      <c r="AS22" s="250"/>
      <c r="AT22" s="251"/>
      <c r="AU22" s="169">
        <v>0</v>
      </c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60">
        <v>0</v>
      </c>
      <c r="BI22" s="161"/>
      <c r="BJ22" s="161"/>
      <c r="BK22" s="161"/>
      <c r="BL22" s="161"/>
      <c r="BM22" s="161"/>
      <c r="BN22" s="161"/>
      <c r="BO22" s="161"/>
      <c r="BP22" s="161"/>
      <c r="BQ22" s="162"/>
      <c r="BR22" s="160">
        <v>0</v>
      </c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2"/>
      <c r="CG22" s="160">
        <v>0</v>
      </c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2"/>
      <c r="CX22" s="160">
        <v>0</v>
      </c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2"/>
      <c r="DK22" s="160">
        <v>0</v>
      </c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2"/>
      <c r="DW22" s="14" t="e">
        <f t="shared" si="1"/>
        <v>#VALUE!</v>
      </c>
      <c r="DX22" s="40" t="e">
        <f t="shared" si="2"/>
        <v>#VALUE!</v>
      </c>
    </row>
    <row r="23" spans="1:128" s="14" customFormat="1" ht="16.5" customHeight="1" x14ac:dyDescent="0.25">
      <c r="A23" s="255" t="s">
        <v>36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7"/>
      <c r="BH23" s="188">
        <f>BH7+BH11+BH20</f>
        <v>34837529.995999999</v>
      </c>
      <c r="BI23" s="256"/>
      <c r="BJ23" s="256"/>
      <c r="BK23" s="256"/>
      <c r="BL23" s="256"/>
      <c r="BM23" s="256"/>
      <c r="BN23" s="256"/>
      <c r="BO23" s="256"/>
      <c r="BP23" s="256"/>
      <c r="BQ23" s="257"/>
      <c r="BR23" s="188">
        <f>BR7+BR11+BR20+BR17</f>
        <v>33872920.000000007</v>
      </c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7"/>
      <c r="CG23" s="188">
        <f>CG7+CG11+CG20</f>
        <v>0</v>
      </c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7"/>
      <c r="CX23" s="188">
        <f>CX7+CX11+CX20</f>
        <v>964610</v>
      </c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7"/>
      <c r="DK23" s="188">
        <f>DK7+DK11+DK20</f>
        <v>0</v>
      </c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7"/>
      <c r="DX23" s="14">
        <v>519854.93</v>
      </c>
    </row>
    <row r="24" spans="1:128" ht="27" hidden="1" customHeight="1" x14ac:dyDescent="0.25">
      <c r="A24" s="252" t="s">
        <v>131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253"/>
      <c r="DC24" s="253"/>
      <c r="DD24" s="253"/>
      <c r="DE24" s="253"/>
      <c r="DF24" s="253"/>
      <c r="DG24" s="253"/>
      <c r="DH24" s="253"/>
      <c r="DI24" s="253"/>
      <c r="DJ24" s="253"/>
      <c r="DK24" s="253"/>
      <c r="DL24" s="253"/>
      <c r="DM24" s="253"/>
      <c r="DN24" s="253"/>
      <c r="DO24" s="253"/>
      <c r="DP24" s="253"/>
      <c r="DQ24" s="253"/>
      <c r="DR24" s="253"/>
      <c r="DS24" s="253"/>
      <c r="DT24" s="253"/>
      <c r="DU24" s="253"/>
      <c r="DV24" s="253"/>
    </row>
    <row r="25" spans="1:128" s="20" customFormat="1" ht="68.25" hidden="1" customHeight="1" x14ac:dyDescent="0.2">
      <c r="A25" s="254" t="s">
        <v>132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</row>
    <row r="26" spans="1:128" ht="32.25" customHeight="1" x14ac:dyDescent="0.25"/>
  </sheetData>
  <mergeCells count="173">
    <mergeCell ref="A1:DV1"/>
    <mergeCell ref="A3:F5"/>
    <mergeCell ref="G3:AJ5"/>
    <mergeCell ref="AK3:AT5"/>
    <mergeCell ref="AU3:BG5"/>
    <mergeCell ref="BH3:BQ5"/>
    <mergeCell ref="BR3:DV3"/>
    <mergeCell ref="BR4:CF5"/>
    <mergeCell ref="CG4:CW5"/>
    <mergeCell ref="CX4:DV4"/>
    <mergeCell ref="CX5:DJ5"/>
    <mergeCell ref="DK5:DV5"/>
    <mergeCell ref="A6:F6"/>
    <mergeCell ref="G6:AJ6"/>
    <mergeCell ref="AK6:AT6"/>
    <mergeCell ref="AU6:BG6"/>
    <mergeCell ref="BH6:BQ6"/>
    <mergeCell ref="BR6:CF6"/>
    <mergeCell ref="CG6:CW6"/>
    <mergeCell ref="CX6:DJ6"/>
    <mergeCell ref="DK6:DV6"/>
    <mergeCell ref="A7:F7"/>
    <mergeCell ref="G7:AJ7"/>
    <mergeCell ref="AK7:AT7"/>
    <mergeCell ref="AU7:BG7"/>
    <mergeCell ref="BH7:BQ7"/>
    <mergeCell ref="BR7:CF7"/>
    <mergeCell ref="CG7:CW7"/>
    <mergeCell ref="CX7:DJ7"/>
    <mergeCell ref="DK7:DV7"/>
    <mergeCell ref="CG8:CW8"/>
    <mergeCell ref="CX8:DJ8"/>
    <mergeCell ref="DK8:DV8"/>
    <mergeCell ref="A9:F9"/>
    <mergeCell ref="G9:AJ9"/>
    <mergeCell ref="AK9:AT9"/>
    <mergeCell ref="AU9:BG9"/>
    <mergeCell ref="BH9:BQ9"/>
    <mergeCell ref="BR9:CF9"/>
    <mergeCell ref="CG9:CW9"/>
    <mergeCell ref="A8:F8"/>
    <mergeCell ref="G8:AJ8"/>
    <mergeCell ref="AK8:AT8"/>
    <mergeCell ref="AU8:BG8"/>
    <mergeCell ref="BH8:BQ8"/>
    <mergeCell ref="BR8:CF8"/>
    <mergeCell ref="CX9:DJ9"/>
    <mergeCell ref="DK9:DV9"/>
    <mergeCell ref="A10:F10"/>
    <mergeCell ref="G10:AJ10"/>
    <mergeCell ref="AK10:AT10"/>
    <mergeCell ref="AU10:BG10"/>
    <mergeCell ref="BH10:BQ10"/>
    <mergeCell ref="BR10:CF10"/>
    <mergeCell ref="CG10:CW10"/>
    <mergeCell ref="CX10:DJ10"/>
    <mergeCell ref="DK10:DV10"/>
    <mergeCell ref="A11:F11"/>
    <mergeCell ref="G11:AJ11"/>
    <mergeCell ref="AK11:AT11"/>
    <mergeCell ref="AU11:BG11"/>
    <mergeCell ref="BH11:BQ11"/>
    <mergeCell ref="BR11:CF11"/>
    <mergeCell ref="CG11:CW11"/>
    <mergeCell ref="CX11:DJ11"/>
    <mergeCell ref="DK11:DV11"/>
    <mergeCell ref="CG12:CW12"/>
    <mergeCell ref="CX12:DJ12"/>
    <mergeCell ref="DK12:DV12"/>
    <mergeCell ref="A13:F13"/>
    <mergeCell ref="G13:AJ13"/>
    <mergeCell ref="AK13:AT13"/>
    <mergeCell ref="AU13:BG13"/>
    <mergeCell ref="BH13:BQ13"/>
    <mergeCell ref="BR13:CF13"/>
    <mergeCell ref="CG13:CW13"/>
    <mergeCell ref="A12:F12"/>
    <mergeCell ref="G12:AJ12"/>
    <mergeCell ref="AK12:AT12"/>
    <mergeCell ref="AU12:BG12"/>
    <mergeCell ref="BH12:BQ12"/>
    <mergeCell ref="BR12:CF12"/>
    <mergeCell ref="CX13:DJ13"/>
    <mergeCell ref="DK13:DV13"/>
    <mergeCell ref="A14:F14"/>
    <mergeCell ref="G14:AJ14"/>
    <mergeCell ref="AK14:AT14"/>
    <mergeCell ref="AU14:BG14"/>
    <mergeCell ref="BH14:BQ14"/>
    <mergeCell ref="BR14:CF14"/>
    <mergeCell ref="CG14:CW14"/>
    <mergeCell ref="CX14:DJ14"/>
    <mergeCell ref="DK14:DV14"/>
    <mergeCell ref="A16:F16"/>
    <mergeCell ref="G16:AJ16"/>
    <mergeCell ref="AK16:AT16"/>
    <mergeCell ref="AU16:BG16"/>
    <mergeCell ref="BH16:BQ16"/>
    <mergeCell ref="BR16:CF16"/>
    <mergeCell ref="CG16:CW16"/>
    <mergeCell ref="CX16:DJ16"/>
    <mergeCell ref="DK16:DV16"/>
    <mergeCell ref="CG17:CW17"/>
    <mergeCell ref="CX17:DJ17"/>
    <mergeCell ref="DK17:DV17"/>
    <mergeCell ref="A18:F18"/>
    <mergeCell ref="G18:AJ18"/>
    <mergeCell ref="AK18:AT18"/>
    <mergeCell ref="AU18:BG18"/>
    <mergeCell ref="BH18:BQ18"/>
    <mergeCell ref="BR18:CF18"/>
    <mergeCell ref="CG18:CW18"/>
    <mergeCell ref="A17:F17"/>
    <mergeCell ref="G17:AJ17"/>
    <mergeCell ref="AK17:AT17"/>
    <mergeCell ref="AU17:BG17"/>
    <mergeCell ref="BH17:BQ17"/>
    <mergeCell ref="BR17:CF17"/>
    <mergeCell ref="CX18:DJ18"/>
    <mergeCell ref="DK18:DV18"/>
    <mergeCell ref="A19:F19"/>
    <mergeCell ref="G19:AJ19"/>
    <mergeCell ref="AK19:AT19"/>
    <mergeCell ref="AU19:BG19"/>
    <mergeCell ref="BH19:BQ19"/>
    <mergeCell ref="BR19:CF19"/>
    <mergeCell ref="CG19:CW19"/>
    <mergeCell ref="CX19:DJ19"/>
    <mergeCell ref="DK19:DV19"/>
    <mergeCell ref="A20:F20"/>
    <mergeCell ref="G20:AJ20"/>
    <mergeCell ref="AK20:AT20"/>
    <mergeCell ref="AU20:BG20"/>
    <mergeCell ref="BH20:BQ20"/>
    <mergeCell ref="BR20:CF20"/>
    <mergeCell ref="CG20:CW20"/>
    <mergeCell ref="CX20:DJ20"/>
    <mergeCell ref="DK20:DV20"/>
    <mergeCell ref="CG21:CW21"/>
    <mergeCell ref="CX21:DJ21"/>
    <mergeCell ref="DK21:DV21"/>
    <mergeCell ref="A22:F22"/>
    <mergeCell ref="G22:AJ22"/>
    <mergeCell ref="AK22:AT22"/>
    <mergeCell ref="AU22:BG22"/>
    <mergeCell ref="BH22:BQ22"/>
    <mergeCell ref="BR22:CF22"/>
    <mergeCell ref="CG22:CW22"/>
    <mergeCell ref="A21:F21"/>
    <mergeCell ref="G21:AJ21"/>
    <mergeCell ref="AK21:AT21"/>
    <mergeCell ref="AU21:BG21"/>
    <mergeCell ref="BH21:BQ21"/>
    <mergeCell ref="BR21:CF21"/>
    <mergeCell ref="A24:DV24"/>
    <mergeCell ref="A25:DV25"/>
    <mergeCell ref="CX22:DJ22"/>
    <mergeCell ref="DK22:DV22"/>
    <mergeCell ref="A23:BG23"/>
    <mergeCell ref="BH23:BQ23"/>
    <mergeCell ref="BR23:CF23"/>
    <mergeCell ref="CG23:CW23"/>
    <mergeCell ref="CX23:DJ23"/>
    <mergeCell ref="DK23:DV23"/>
    <mergeCell ref="A15:F15"/>
    <mergeCell ref="G15:AJ15"/>
    <mergeCell ref="AK15:AT15"/>
    <mergeCell ref="AU15:BG15"/>
    <mergeCell ref="BH15:BQ15"/>
    <mergeCell ref="BR15:CF15"/>
    <mergeCell ref="CG15:CW15"/>
    <mergeCell ref="CX15:DJ15"/>
    <mergeCell ref="DK15:DV15"/>
  </mergeCells>
  <pageMargins left="0.19685039370078741" right="0.31496062992125984" top="0.78740157480314965" bottom="0.39370078740157483" header="0.19685039370078741" footer="0.19685039370078741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55"/>
  <sheetViews>
    <sheetView topLeftCell="A5" zoomScaleSheetLayoutView="100" workbookViewId="0">
      <selection activeCell="AQ27" sqref="AQ27:BR29"/>
    </sheetView>
  </sheetViews>
  <sheetFormatPr defaultColWidth="0.85546875" defaultRowHeight="15" x14ac:dyDescent="0.25"/>
  <cols>
    <col min="1" max="16384" width="0.85546875" style="18"/>
  </cols>
  <sheetData>
    <row r="1" spans="1:125" s="15" customFormat="1" ht="3" customHeight="1" x14ac:dyDescent="0.25"/>
    <row r="2" spans="1:125" s="15" customFormat="1" x14ac:dyDescent="0.25">
      <c r="A2" s="15" t="s">
        <v>134</v>
      </c>
    </row>
    <row r="3" spans="1:125" s="15" customFormat="1" ht="18" customHeight="1" x14ac:dyDescent="0.25">
      <c r="A3" s="15" t="s">
        <v>135</v>
      </c>
    </row>
    <row r="4" spans="1:125" s="15" customFormat="1" ht="12.75" customHeight="1" x14ac:dyDescent="0.25"/>
    <row r="5" spans="1:125" s="16" customFormat="1" ht="15.75" customHeight="1" x14ac:dyDescent="0.2">
      <c r="A5" s="235" t="s">
        <v>10</v>
      </c>
      <c r="B5" s="236"/>
      <c r="C5" s="236"/>
      <c r="D5" s="236"/>
      <c r="E5" s="236"/>
      <c r="F5" s="237"/>
      <c r="G5" s="235" t="s">
        <v>104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235" t="s">
        <v>136</v>
      </c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7"/>
      <c r="AQ5" s="235" t="s">
        <v>137</v>
      </c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5" t="s">
        <v>138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  <c r="BS5" s="228" t="s">
        <v>85</v>
      </c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6"/>
    </row>
    <row r="6" spans="1:125" s="16" customFormat="1" ht="72" customHeight="1" x14ac:dyDescent="0.2">
      <c r="A6" s="238"/>
      <c r="B6" s="239"/>
      <c r="C6" s="239"/>
      <c r="D6" s="239"/>
      <c r="E6" s="239"/>
      <c r="F6" s="240"/>
      <c r="G6" s="238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238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40"/>
      <c r="AQ6" s="238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8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40"/>
      <c r="BS6" s="225" t="s">
        <v>139</v>
      </c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9"/>
      <c r="CG6" s="225" t="s">
        <v>87</v>
      </c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9"/>
      <c r="CW6" s="345" t="s">
        <v>88</v>
      </c>
      <c r="CX6" s="345"/>
      <c r="CY6" s="345"/>
      <c r="CZ6" s="345"/>
      <c r="DA6" s="345"/>
      <c r="DB6" s="345"/>
      <c r="DC6" s="345"/>
      <c r="DD6" s="345"/>
      <c r="DE6" s="345"/>
      <c r="DF6" s="345"/>
      <c r="DG6" s="345"/>
      <c r="DH6" s="345"/>
      <c r="DI6" s="345"/>
      <c r="DJ6" s="345"/>
      <c r="DK6" s="345"/>
      <c r="DL6" s="345"/>
      <c r="DM6" s="345"/>
      <c r="DN6" s="345"/>
      <c r="DO6" s="345"/>
      <c r="DP6" s="345"/>
      <c r="DQ6" s="345"/>
      <c r="DR6" s="345"/>
      <c r="DS6" s="345"/>
      <c r="DT6" s="345"/>
      <c r="DU6" s="346"/>
    </row>
    <row r="7" spans="1:125" s="16" customFormat="1" ht="25.5" customHeight="1" x14ac:dyDescent="0.2">
      <c r="A7" s="241"/>
      <c r="B7" s="242"/>
      <c r="C7" s="242"/>
      <c r="D7" s="242"/>
      <c r="E7" s="242"/>
      <c r="F7" s="243"/>
      <c r="G7" s="241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3"/>
      <c r="AC7" s="241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3"/>
      <c r="AQ7" s="241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1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3"/>
      <c r="BS7" s="210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2"/>
      <c r="CG7" s="210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2"/>
      <c r="CW7" s="228" t="s">
        <v>92</v>
      </c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30"/>
      <c r="DJ7" s="228" t="s">
        <v>112</v>
      </c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30"/>
    </row>
    <row r="8" spans="1:125" s="17" customFormat="1" ht="12.75" x14ac:dyDescent="0.25">
      <c r="A8" s="222">
        <v>1</v>
      </c>
      <c r="B8" s="223"/>
      <c r="C8" s="223"/>
      <c r="D8" s="223"/>
      <c r="E8" s="223"/>
      <c r="F8" s="224"/>
      <c r="G8" s="222">
        <v>2</v>
      </c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4"/>
      <c r="AC8" s="222">
        <v>3</v>
      </c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4"/>
      <c r="AQ8" s="222">
        <v>4</v>
      </c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2">
        <v>5</v>
      </c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4"/>
      <c r="BS8" s="222">
        <v>6</v>
      </c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4"/>
      <c r="CG8" s="222">
        <v>7</v>
      </c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4"/>
      <c r="CW8" s="222">
        <v>8</v>
      </c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4"/>
      <c r="DJ8" s="222">
        <v>9</v>
      </c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4"/>
    </row>
    <row r="9" spans="1:125" s="14" customFormat="1" ht="26.25" customHeight="1" x14ac:dyDescent="0.25">
      <c r="A9" s="310" t="s">
        <v>1</v>
      </c>
      <c r="B9" s="311"/>
      <c r="C9" s="311"/>
      <c r="D9" s="311"/>
      <c r="E9" s="311"/>
      <c r="F9" s="312"/>
      <c r="G9" s="309" t="s">
        <v>140</v>
      </c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7"/>
      <c r="AC9" s="313" t="s">
        <v>95</v>
      </c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5"/>
      <c r="AQ9" s="316" t="s">
        <v>95</v>
      </c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1">
        <f>BE10+BE11</f>
        <v>2449947.0039999997</v>
      </c>
      <c r="BF9" s="343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44"/>
      <c r="BS9" s="188">
        <f>BS10+BS11</f>
        <v>2187452</v>
      </c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7"/>
      <c r="CG9" s="188">
        <f>CG10+CG11</f>
        <v>0</v>
      </c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7"/>
      <c r="CW9" s="281">
        <f>CW10+CW11</f>
        <v>262495</v>
      </c>
      <c r="CX9" s="343"/>
      <c r="CY9" s="343"/>
      <c r="CZ9" s="343"/>
      <c r="DA9" s="343"/>
      <c r="DB9" s="343"/>
      <c r="DC9" s="343"/>
      <c r="DD9" s="343"/>
      <c r="DE9" s="343"/>
      <c r="DF9" s="343"/>
      <c r="DG9" s="343"/>
      <c r="DH9" s="343"/>
      <c r="DI9" s="344"/>
      <c r="DJ9" s="281">
        <f>DJ10+DJ11</f>
        <v>0</v>
      </c>
      <c r="DK9" s="343"/>
      <c r="DL9" s="343"/>
      <c r="DM9" s="343"/>
      <c r="DN9" s="343"/>
      <c r="DO9" s="343"/>
      <c r="DP9" s="343"/>
      <c r="DQ9" s="343"/>
      <c r="DR9" s="343"/>
      <c r="DS9" s="343"/>
      <c r="DT9" s="343"/>
      <c r="DU9" s="344"/>
    </row>
    <row r="10" spans="1:125" s="14" customFormat="1" ht="26.25" customHeight="1" x14ac:dyDescent="0.25">
      <c r="A10" s="310" t="s">
        <v>14</v>
      </c>
      <c r="B10" s="311"/>
      <c r="C10" s="311"/>
      <c r="D10" s="311"/>
      <c r="E10" s="311"/>
      <c r="F10" s="312"/>
      <c r="G10" s="309" t="s">
        <v>141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7"/>
      <c r="AC10" s="172">
        <v>111361227</v>
      </c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4"/>
      <c r="AQ10" s="194">
        <v>2.2000000000000002</v>
      </c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2">
        <f>AC10*AQ10/100+0.01</f>
        <v>2449947.0039999997</v>
      </c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4"/>
      <c r="BS10" s="172">
        <v>2187452</v>
      </c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4"/>
      <c r="CG10" s="172">
        <v>0</v>
      </c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4"/>
      <c r="CW10" s="271">
        <v>262495</v>
      </c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3"/>
      <c r="DJ10" s="271">
        <v>0</v>
      </c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3"/>
    </row>
    <row r="11" spans="1:125" s="14" customFormat="1" ht="12.75" customHeight="1" x14ac:dyDescent="0.2">
      <c r="A11" s="319" t="s">
        <v>15</v>
      </c>
      <c r="B11" s="320"/>
      <c r="C11" s="320"/>
      <c r="D11" s="320"/>
      <c r="E11" s="320"/>
      <c r="F11" s="321"/>
      <c r="G11" s="325" t="s">
        <v>142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326"/>
      <c r="AC11" s="327">
        <v>0</v>
      </c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9"/>
      <c r="AQ11" s="327">
        <v>0</v>
      </c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9"/>
      <c r="BE11" s="327">
        <v>0</v>
      </c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9"/>
      <c r="BS11" s="327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/>
      <c r="CF11" s="329"/>
      <c r="CG11" s="327">
        <v>0</v>
      </c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8"/>
      <c r="CV11" s="329"/>
      <c r="CW11" s="333">
        <v>0</v>
      </c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5"/>
      <c r="DJ11" s="333">
        <v>0</v>
      </c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5"/>
    </row>
    <row r="12" spans="1:125" s="14" customFormat="1" ht="12.75" x14ac:dyDescent="0.2">
      <c r="A12" s="322"/>
      <c r="B12" s="323"/>
      <c r="C12" s="323"/>
      <c r="D12" s="323"/>
      <c r="E12" s="323"/>
      <c r="F12" s="324"/>
      <c r="G12" s="340" t="s">
        <v>143</v>
      </c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2"/>
      <c r="AC12" s="330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2"/>
      <c r="AQ12" s="330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2"/>
      <c r="BE12" s="330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2"/>
      <c r="BS12" s="330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2"/>
      <c r="CG12" s="330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2"/>
      <c r="CW12" s="336"/>
      <c r="CX12" s="337"/>
      <c r="CY12" s="337"/>
      <c r="CZ12" s="337"/>
      <c r="DA12" s="337"/>
      <c r="DB12" s="337"/>
      <c r="DC12" s="337"/>
      <c r="DD12" s="337"/>
      <c r="DE12" s="337"/>
      <c r="DF12" s="337"/>
      <c r="DG12" s="337"/>
      <c r="DH12" s="337"/>
      <c r="DI12" s="338"/>
      <c r="DJ12" s="336"/>
      <c r="DK12" s="337"/>
      <c r="DL12" s="337"/>
      <c r="DM12" s="337"/>
      <c r="DN12" s="337"/>
      <c r="DO12" s="337"/>
      <c r="DP12" s="337"/>
      <c r="DQ12" s="337"/>
      <c r="DR12" s="337"/>
      <c r="DS12" s="337"/>
      <c r="DT12" s="337"/>
      <c r="DU12" s="338"/>
    </row>
    <row r="13" spans="1:125" s="14" customFormat="1" ht="26.25" customHeight="1" x14ac:dyDescent="0.25">
      <c r="A13" s="310" t="s">
        <v>13</v>
      </c>
      <c r="B13" s="311"/>
      <c r="C13" s="311"/>
      <c r="D13" s="311"/>
      <c r="E13" s="311"/>
      <c r="F13" s="312"/>
      <c r="G13" s="309" t="s">
        <v>144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7"/>
      <c r="AC13" s="339"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90"/>
      <c r="AQ13" s="339">
        <v>0</v>
      </c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339">
        <v>0</v>
      </c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90"/>
      <c r="BS13" s="339">
        <v>0</v>
      </c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90"/>
      <c r="CG13" s="339">
        <v>0</v>
      </c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90"/>
      <c r="CW13" s="316">
        <v>0</v>
      </c>
      <c r="CX13" s="282"/>
      <c r="CY13" s="282"/>
      <c r="CZ13" s="282"/>
      <c r="DA13" s="282"/>
      <c r="DB13" s="282"/>
      <c r="DC13" s="282"/>
      <c r="DD13" s="282"/>
      <c r="DE13" s="282"/>
      <c r="DF13" s="282"/>
      <c r="DG13" s="282"/>
      <c r="DH13" s="282"/>
      <c r="DI13" s="283"/>
      <c r="DJ13" s="316">
        <v>0</v>
      </c>
      <c r="DK13" s="282"/>
      <c r="DL13" s="282"/>
      <c r="DM13" s="282"/>
      <c r="DN13" s="282"/>
      <c r="DO13" s="282"/>
      <c r="DP13" s="282"/>
      <c r="DQ13" s="282"/>
      <c r="DR13" s="282"/>
      <c r="DS13" s="282"/>
      <c r="DT13" s="282"/>
      <c r="DU13" s="283"/>
    </row>
    <row r="14" spans="1:125" s="14" customFormat="1" ht="12.75" x14ac:dyDescent="0.2">
      <c r="A14" s="319" t="s">
        <v>16</v>
      </c>
      <c r="B14" s="320"/>
      <c r="C14" s="320"/>
      <c r="D14" s="320"/>
      <c r="E14" s="320"/>
      <c r="F14" s="321"/>
      <c r="G14" s="325" t="s">
        <v>142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326"/>
      <c r="AC14" s="327">
        <v>0</v>
      </c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9"/>
      <c r="AQ14" s="327">
        <v>0</v>
      </c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9"/>
      <c r="BE14" s="327">
        <v>0</v>
      </c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9"/>
      <c r="BS14" s="327">
        <v>0</v>
      </c>
      <c r="BT14" s="328"/>
      <c r="BU14" s="328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/>
      <c r="CF14" s="329"/>
      <c r="CG14" s="327">
        <v>0</v>
      </c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/>
      <c r="CT14" s="328"/>
      <c r="CU14" s="328"/>
      <c r="CV14" s="329"/>
      <c r="CW14" s="333">
        <v>0</v>
      </c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5"/>
      <c r="DJ14" s="333">
        <v>0</v>
      </c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5"/>
    </row>
    <row r="15" spans="1:125" s="14" customFormat="1" ht="12.75" x14ac:dyDescent="0.2">
      <c r="A15" s="322"/>
      <c r="B15" s="323"/>
      <c r="C15" s="323"/>
      <c r="D15" s="323"/>
      <c r="E15" s="323"/>
      <c r="F15" s="324"/>
      <c r="G15" s="340" t="s">
        <v>143</v>
      </c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2"/>
      <c r="AC15" s="330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2"/>
      <c r="AQ15" s="330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2"/>
      <c r="BE15" s="330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2"/>
      <c r="BS15" s="330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2"/>
      <c r="CG15" s="330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2"/>
      <c r="CW15" s="336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8"/>
      <c r="DJ15" s="336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8"/>
    </row>
    <row r="16" spans="1:125" s="14" customFormat="1" ht="16.5" hidden="1" customHeight="1" x14ac:dyDescent="0.25">
      <c r="A16" s="306"/>
      <c r="B16" s="307"/>
      <c r="C16" s="307"/>
      <c r="D16" s="307"/>
      <c r="E16" s="307"/>
      <c r="F16" s="308"/>
      <c r="G16" s="309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8"/>
      <c r="AC16" s="194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4"/>
      <c r="AQ16" s="194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4"/>
      <c r="BE16" s="194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4"/>
      <c r="BS16" s="194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4"/>
      <c r="CG16" s="194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4"/>
      <c r="CW16" s="180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2"/>
      <c r="DJ16" s="180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2"/>
    </row>
    <row r="17" spans="1:125" s="14" customFormat="1" ht="26.25" customHeight="1" x14ac:dyDescent="0.25">
      <c r="A17" s="310" t="s">
        <v>2</v>
      </c>
      <c r="B17" s="311"/>
      <c r="C17" s="311"/>
      <c r="D17" s="311"/>
      <c r="E17" s="311"/>
      <c r="F17" s="312"/>
      <c r="G17" s="309" t="s">
        <v>145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7"/>
      <c r="AC17" s="313" t="s">
        <v>95</v>
      </c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5"/>
      <c r="AQ17" s="316" t="s">
        <v>95</v>
      </c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188">
        <v>371148</v>
      </c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90"/>
      <c r="BS17" s="188">
        <v>371148</v>
      </c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90"/>
      <c r="CG17" s="188">
        <f>CG19+CG21</f>
        <v>0</v>
      </c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90"/>
      <c r="CW17" s="281">
        <f>CW19+CW21</f>
        <v>0</v>
      </c>
      <c r="CX17" s="282"/>
      <c r="CY17" s="282"/>
      <c r="CZ17" s="282"/>
      <c r="DA17" s="282"/>
      <c r="DB17" s="282"/>
      <c r="DC17" s="282"/>
      <c r="DD17" s="282"/>
      <c r="DE17" s="282"/>
      <c r="DF17" s="282"/>
      <c r="DG17" s="282"/>
      <c r="DH17" s="282"/>
      <c r="DI17" s="283"/>
      <c r="DJ17" s="281">
        <f>DJ19+DJ21</f>
        <v>0</v>
      </c>
      <c r="DK17" s="282"/>
      <c r="DL17" s="282"/>
      <c r="DM17" s="282"/>
      <c r="DN17" s="282"/>
      <c r="DO17" s="282"/>
      <c r="DP17" s="282"/>
      <c r="DQ17" s="282"/>
      <c r="DR17" s="282"/>
      <c r="DS17" s="282"/>
      <c r="DT17" s="282"/>
      <c r="DU17" s="283"/>
    </row>
    <row r="18" spans="1:125" s="14" customFormat="1" ht="12.75" customHeight="1" x14ac:dyDescent="0.25">
      <c r="A18" s="310" t="s">
        <v>17</v>
      </c>
      <c r="B18" s="311"/>
      <c r="C18" s="311"/>
      <c r="D18" s="311"/>
      <c r="E18" s="311"/>
      <c r="F18" s="312"/>
      <c r="G18" s="309" t="s">
        <v>146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194" t="s">
        <v>95</v>
      </c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4"/>
      <c r="AQ18" s="194" t="s">
        <v>95</v>
      </c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94" t="s">
        <v>95</v>
      </c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4"/>
      <c r="BS18" s="194" t="s">
        <v>95</v>
      </c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4"/>
      <c r="CG18" s="194" t="s">
        <v>95</v>
      </c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4"/>
      <c r="CW18" s="180" t="s">
        <v>95</v>
      </c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2"/>
      <c r="DJ18" s="180" t="s">
        <v>95</v>
      </c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2"/>
    </row>
    <row r="19" spans="1:125" s="14" customFormat="1" ht="28.5" customHeight="1" x14ac:dyDescent="0.25">
      <c r="A19" s="306" t="s">
        <v>147</v>
      </c>
      <c r="B19" s="307"/>
      <c r="C19" s="307"/>
      <c r="D19" s="307"/>
      <c r="E19" s="307"/>
      <c r="F19" s="308"/>
      <c r="G19" s="309" t="s">
        <v>148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7"/>
      <c r="AC19" s="172">
        <v>9703050.3000000007</v>
      </c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4"/>
      <c r="AQ19" s="194">
        <v>1.5</v>
      </c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2">
        <f>(AC19*AQ19)/100</f>
        <v>145545.75450000001</v>
      </c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4"/>
      <c r="BS19" s="172">
        <v>145545.75</v>
      </c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4"/>
      <c r="CG19" s="172">
        <v>0</v>
      </c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4"/>
      <c r="CW19" s="271">
        <v>0</v>
      </c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3"/>
      <c r="DJ19" s="271">
        <v>0</v>
      </c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3"/>
    </row>
    <row r="20" spans="1:125" s="14" customFormat="1" ht="32.25" customHeight="1" x14ac:dyDescent="0.25">
      <c r="A20" s="306" t="s">
        <v>149</v>
      </c>
      <c r="B20" s="307"/>
      <c r="C20" s="307"/>
      <c r="D20" s="307"/>
      <c r="E20" s="307"/>
      <c r="F20" s="308"/>
      <c r="G20" s="309" t="s">
        <v>150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7"/>
      <c r="AC20" s="172">
        <v>14996176</v>
      </c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4"/>
      <c r="AQ20" s="194">
        <v>1.5</v>
      </c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2">
        <f>(AC20*AQ20)/100</f>
        <v>224942.64</v>
      </c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4"/>
      <c r="BS20" s="172">
        <v>224942.64</v>
      </c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4"/>
      <c r="CG20" s="172">
        <v>0</v>
      </c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4"/>
      <c r="CW20" s="271">
        <v>0</v>
      </c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3"/>
      <c r="DJ20" s="271">
        <v>0</v>
      </c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3"/>
    </row>
    <row r="21" spans="1:125" s="14" customFormat="1" ht="38.25" customHeight="1" x14ac:dyDescent="0.25">
      <c r="A21" s="306" t="s">
        <v>149</v>
      </c>
      <c r="B21" s="307"/>
      <c r="C21" s="307"/>
      <c r="D21" s="307"/>
      <c r="E21" s="307"/>
      <c r="F21" s="308"/>
      <c r="G21" s="309" t="s">
        <v>151</v>
      </c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7"/>
      <c r="AC21" s="172">
        <v>43997.16</v>
      </c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4"/>
      <c r="AQ21" s="194">
        <v>1.5</v>
      </c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2">
        <f>(AC21*AQ21)/100</f>
        <v>659.95740000000001</v>
      </c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4"/>
      <c r="BS21" s="172">
        <v>659.96</v>
      </c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4"/>
      <c r="CG21" s="172">
        <v>0</v>
      </c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4"/>
      <c r="CW21" s="271">
        <v>0</v>
      </c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3"/>
      <c r="DJ21" s="271">
        <v>0</v>
      </c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3"/>
    </row>
    <row r="22" spans="1:125" s="14" customFormat="1" ht="16.5" customHeight="1" x14ac:dyDescent="0.2">
      <c r="A22" s="305" t="s">
        <v>36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6"/>
      <c r="BE22" s="188">
        <f>BE9+BE17</f>
        <v>2821095.0039999997</v>
      </c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90"/>
      <c r="BS22" s="188">
        <f>BS9+BS17</f>
        <v>2558600</v>
      </c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90"/>
      <c r="CG22" s="188">
        <f>CG9+CG17</f>
        <v>0</v>
      </c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90"/>
      <c r="CW22" s="188">
        <f>CW9+CW17</f>
        <v>262495</v>
      </c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90"/>
      <c r="DJ22" s="188">
        <f>DJ9+DJ17</f>
        <v>0</v>
      </c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90"/>
    </row>
    <row r="23" spans="1:125" s="14" customFormat="1" ht="28.5" customHeight="1" x14ac:dyDescent="0.2">
      <c r="A23" s="301" t="s">
        <v>152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2"/>
      <c r="DA23" s="302"/>
      <c r="DB23" s="302"/>
      <c r="DC23" s="302"/>
      <c r="DD23" s="302"/>
      <c r="DE23" s="302"/>
      <c r="DF23" s="302"/>
      <c r="DG23" s="302"/>
      <c r="DH23" s="302"/>
      <c r="DI23" s="302"/>
      <c r="DJ23" s="302"/>
      <c r="DK23" s="302"/>
      <c r="DL23" s="302"/>
      <c r="DM23" s="302"/>
      <c r="DN23" s="302"/>
      <c r="DO23" s="302"/>
      <c r="DP23" s="302"/>
      <c r="DQ23" s="302"/>
      <c r="DR23" s="302"/>
      <c r="DS23" s="302"/>
      <c r="DT23" s="302"/>
      <c r="DU23" s="302"/>
    </row>
    <row r="24" spans="1:125" x14ac:dyDescent="0.25">
      <c r="A24" s="303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4"/>
      <c r="DL24" s="304"/>
      <c r="DM24" s="304"/>
      <c r="DN24" s="304"/>
      <c r="DO24" s="304"/>
      <c r="DP24" s="304"/>
      <c r="DQ24" s="304"/>
      <c r="DR24" s="304"/>
      <c r="DS24" s="304"/>
      <c r="DT24" s="304"/>
      <c r="DU24" s="304"/>
    </row>
    <row r="25" spans="1:125" s="15" customFormat="1" ht="19.5" customHeight="1" x14ac:dyDescent="0.25">
      <c r="A25" s="15" t="s">
        <v>153</v>
      </c>
    </row>
    <row r="26" spans="1:125" s="15" customFormat="1" ht="12.75" customHeight="1" x14ac:dyDescent="0.25"/>
    <row r="27" spans="1:125" s="16" customFormat="1" ht="19.5" customHeight="1" x14ac:dyDescent="0.2">
      <c r="A27" s="235" t="s">
        <v>10</v>
      </c>
      <c r="B27" s="236"/>
      <c r="C27" s="236"/>
      <c r="D27" s="236"/>
      <c r="E27" s="236"/>
      <c r="F27" s="237"/>
      <c r="G27" s="235" t="s">
        <v>104</v>
      </c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7"/>
      <c r="AC27" s="235" t="s">
        <v>136</v>
      </c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7"/>
      <c r="AQ27" s="235" t="s">
        <v>137</v>
      </c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5" t="s">
        <v>154</v>
      </c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7"/>
      <c r="BS27" s="228" t="s">
        <v>85</v>
      </c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6"/>
    </row>
    <row r="28" spans="1:125" s="16" customFormat="1" ht="67.7" customHeight="1" x14ac:dyDescent="0.2">
      <c r="A28" s="238"/>
      <c r="B28" s="239"/>
      <c r="C28" s="239"/>
      <c r="D28" s="239"/>
      <c r="E28" s="239"/>
      <c r="F28" s="240"/>
      <c r="G28" s="238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40"/>
      <c r="AC28" s="238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40"/>
      <c r="AQ28" s="238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8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40"/>
      <c r="BS28" s="225" t="s">
        <v>139</v>
      </c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9"/>
      <c r="CG28" s="225" t="s">
        <v>87</v>
      </c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9"/>
      <c r="CW28" s="294" t="s">
        <v>88</v>
      </c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6"/>
    </row>
    <row r="29" spans="1:125" s="16" customFormat="1" ht="28.5" customHeight="1" x14ac:dyDescent="0.2">
      <c r="A29" s="241"/>
      <c r="B29" s="242"/>
      <c r="C29" s="242"/>
      <c r="D29" s="242"/>
      <c r="E29" s="242"/>
      <c r="F29" s="243"/>
      <c r="G29" s="241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3"/>
      <c r="AC29" s="241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3"/>
      <c r="AQ29" s="241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1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3"/>
      <c r="BS29" s="210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2"/>
      <c r="CG29" s="210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2"/>
      <c r="CW29" s="228" t="s">
        <v>92</v>
      </c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30"/>
      <c r="DJ29" s="228" t="s">
        <v>112</v>
      </c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30"/>
    </row>
    <row r="30" spans="1:125" s="17" customFormat="1" ht="12.75" customHeight="1" x14ac:dyDescent="0.25">
      <c r="A30" s="222">
        <v>1</v>
      </c>
      <c r="B30" s="223"/>
      <c r="C30" s="223"/>
      <c r="D30" s="223"/>
      <c r="E30" s="223"/>
      <c r="F30" s="224"/>
      <c r="G30" s="222">
        <v>2</v>
      </c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4"/>
      <c r="AC30" s="222">
        <v>3</v>
      </c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4"/>
      <c r="AQ30" s="222">
        <v>4</v>
      </c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2">
        <v>5</v>
      </c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4"/>
      <c r="BS30" s="222">
        <v>6</v>
      </c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4"/>
      <c r="CG30" s="222">
        <v>7</v>
      </c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4"/>
      <c r="CW30" s="222">
        <v>8</v>
      </c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4"/>
      <c r="DJ30" s="222">
        <v>9</v>
      </c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4"/>
    </row>
    <row r="31" spans="1:125" s="14" customFormat="1" ht="16.5" customHeight="1" x14ac:dyDescent="0.25">
      <c r="A31" s="163" t="s">
        <v>1</v>
      </c>
      <c r="B31" s="164"/>
      <c r="C31" s="164"/>
      <c r="D31" s="164"/>
      <c r="E31" s="164"/>
      <c r="F31" s="165"/>
      <c r="G31" s="166" t="s">
        <v>155</v>
      </c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9"/>
      <c r="AC31" s="180" t="s">
        <v>95</v>
      </c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2"/>
      <c r="AQ31" s="180" t="s">
        <v>95</v>
      </c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94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4"/>
      <c r="BS31" s="194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4"/>
      <c r="CG31" s="194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4"/>
      <c r="CW31" s="180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2"/>
      <c r="DJ31" s="180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2"/>
    </row>
    <row r="32" spans="1:125" s="14" customFormat="1" ht="26.25" customHeight="1" x14ac:dyDescent="0.25">
      <c r="A32" s="163" t="s">
        <v>14</v>
      </c>
      <c r="B32" s="164"/>
      <c r="C32" s="164"/>
      <c r="D32" s="164"/>
      <c r="E32" s="164"/>
      <c r="F32" s="165"/>
      <c r="G32" s="166" t="s">
        <v>156</v>
      </c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9"/>
      <c r="AC32" s="180" t="s">
        <v>95</v>
      </c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2"/>
      <c r="AQ32" s="180" t="s">
        <v>95</v>
      </c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94" t="s">
        <v>95</v>
      </c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4"/>
      <c r="BS32" s="194" t="s">
        <v>95</v>
      </c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4"/>
      <c r="CG32" s="194" t="s">
        <v>95</v>
      </c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4"/>
      <c r="CW32" s="180" t="s">
        <v>95</v>
      </c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2"/>
      <c r="DJ32" s="180" t="s">
        <v>95</v>
      </c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2"/>
    </row>
    <row r="33" spans="1:125" s="14" customFormat="1" ht="16.5" customHeight="1" x14ac:dyDescent="0.25">
      <c r="A33" s="218"/>
      <c r="B33" s="219"/>
      <c r="C33" s="219"/>
      <c r="D33" s="219"/>
      <c r="E33" s="219"/>
      <c r="F33" s="220"/>
      <c r="G33" s="300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9"/>
      <c r="AC33" s="180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2"/>
      <c r="AQ33" s="180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94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4"/>
      <c r="BS33" s="194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4"/>
      <c r="CG33" s="194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4"/>
      <c r="CW33" s="180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2"/>
      <c r="DJ33" s="180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2"/>
    </row>
    <row r="34" spans="1:125" s="14" customFormat="1" ht="16.5" customHeight="1" x14ac:dyDescent="0.25">
      <c r="A34" s="163" t="s">
        <v>2</v>
      </c>
      <c r="B34" s="164"/>
      <c r="C34" s="164"/>
      <c r="D34" s="164"/>
      <c r="E34" s="164"/>
      <c r="F34" s="165"/>
      <c r="G34" s="166" t="s">
        <v>157</v>
      </c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9"/>
      <c r="AC34" s="180" t="s">
        <v>95</v>
      </c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2"/>
      <c r="AQ34" s="180" t="s">
        <v>95</v>
      </c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94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4"/>
      <c r="BS34" s="194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4"/>
      <c r="CG34" s="194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4"/>
      <c r="CW34" s="180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2"/>
      <c r="DJ34" s="180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2"/>
    </row>
    <row r="35" spans="1:125" s="14" customFormat="1" ht="16.5" customHeight="1" x14ac:dyDescent="0.25">
      <c r="A35" s="163" t="s">
        <v>17</v>
      </c>
      <c r="B35" s="164"/>
      <c r="C35" s="164"/>
      <c r="D35" s="164"/>
      <c r="E35" s="164"/>
      <c r="F35" s="165"/>
      <c r="G35" s="166" t="s">
        <v>158</v>
      </c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9"/>
      <c r="AC35" s="180" t="s">
        <v>95</v>
      </c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2"/>
      <c r="AQ35" s="180" t="s">
        <v>95</v>
      </c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94" t="s">
        <v>95</v>
      </c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4"/>
      <c r="BS35" s="194" t="s">
        <v>95</v>
      </c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4"/>
      <c r="CG35" s="194" t="s">
        <v>95</v>
      </c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4"/>
      <c r="CW35" s="180" t="s">
        <v>95</v>
      </c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2"/>
      <c r="DJ35" s="180" t="s">
        <v>95</v>
      </c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2"/>
    </row>
    <row r="36" spans="1:125" s="14" customFormat="1" ht="16.5" customHeight="1" x14ac:dyDescent="0.25">
      <c r="A36" s="218" t="s">
        <v>159</v>
      </c>
      <c r="B36" s="219"/>
      <c r="C36" s="219"/>
      <c r="D36" s="219"/>
      <c r="E36" s="219"/>
      <c r="F36" s="220"/>
      <c r="G36" s="166" t="s">
        <v>160</v>
      </c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9"/>
      <c r="AC36" s="180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2"/>
      <c r="AQ36" s="180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94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4"/>
      <c r="BS36" s="194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4"/>
      <c r="CG36" s="194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4"/>
      <c r="CW36" s="180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2"/>
      <c r="DJ36" s="180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2"/>
    </row>
    <row r="37" spans="1:125" s="14" customFormat="1" ht="16.5" customHeight="1" x14ac:dyDescent="0.25">
      <c r="A37" s="218" t="s">
        <v>124</v>
      </c>
      <c r="B37" s="219"/>
      <c r="C37" s="219"/>
      <c r="D37" s="219"/>
      <c r="E37" s="219"/>
      <c r="F37" s="220"/>
      <c r="G37" s="166" t="s">
        <v>160</v>
      </c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9"/>
      <c r="AC37" s="180" t="s">
        <v>95</v>
      </c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2"/>
      <c r="AQ37" s="180" t="s">
        <v>95</v>
      </c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297">
        <v>950</v>
      </c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9"/>
      <c r="BS37" s="194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4"/>
      <c r="CG37" s="194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4"/>
      <c r="CW37" s="297">
        <v>950</v>
      </c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9"/>
      <c r="DJ37" s="194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4"/>
    </row>
    <row r="38" spans="1:125" s="14" customFormat="1" ht="16.5" customHeight="1" x14ac:dyDescent="0.25">
      <c r="A38" s="215" t="s">
        <v>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9"/>
      <c r="BE38" s="297">
        <v>950</v>
      </c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9"/>
      <c r="BS38" s="194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4"/>
      <c r="CG38" s="194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4"/>
      <c r="CW38" s="297">
        <v>950</v>
      </c>
      <c r="CX38" s="298"/>
      <c r="CY38" s="298"/>
      <c r="CZ38" s="298"/>
      <c r="DA38" s="298"/>
      <c r="DB38" s="298"/>
      <c r="DC38" s="298"/>
      <c r="DD38" s="298"/>
      <c r="DE38" s="298"/>
      <c r="DF38" s="298"/>
      <c r="DG38" s="298"/>
      <c r="DH38" s="298"/>
      <c r="DI38" s="299"/>
      <c r="DJ38" s="194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4"/>
    </row>
    <row r="39" spans="1:125" s="14" customFormat="1" ht="16.5" customHeight="1" x14ac:dyDescent="0.25">
      <c r="A39" s="284" t="s">
        <v>161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285"/>
      <c r="CV39" s="285"/>
      <c r="CW39" s="285"/>
      <c r="CX39" s="285"/>
      <c r="CY39" s="285"/>
      <c r="CZ39" s="285"/>
      <c r="DA39" s="285"/>
      <c r="DB39" s="285"/>
      <c r="DC39" s="285"/>
      <c r="DD39" s="285"/>
      <c r="DE39" s="285"/>
      <c r="DF39" s="285"/>
      <c r="DG39" s="285"/>
      <c r="DH39" s="285"/>
      <c r="DI39" s="285"/>
      <c r="DJ39" s="285"/>
      <c r="DK39" s="285"/>
      <c r="DL39" s="285"/>
      <c r="DM39" s="285"/>
      <c r="DN39" s="285"/>
      <c r="DO39" s="285"/>
      <c r="DP39" s="285"/>
      <c r="DQ39" s="285"/>
      <c r="DR39" s="285"/>
      <c r="DS39" s="285"/>
      <c r="DT39" s="285"/>
      <c r="DU39" s="285"/>
    </row>
    <row r="41" spans="1:125" s="15" customFormat="1" x14ac:dyDescent="0.25">
      <c r="A41" s="15" t="s">
        <v>162</v>
      </c>
    </row>
    <row r="42" spans="1:125" s="15" customFormat="1" ht="12.75" customHeight="1" x14ac:dyDescent="0.25"/>
    <row r="43" spans="1:125" s="16" customFormat="1" ht="18.95" customHeight="1" x14ac:dyDescent="0.2">
      <c r="A43" s="235" t="s">
        <v>10</v>
      </c>
      <c r="B43" s="236"/>
      <c r="C43" s="236"/>
      <c r="D43" s="236"/>
      <c r="E43" s="236"/>
      <c r="F43" s="237"/>
      <c r="G43" s="235" t="s">
        <v>163</v>
      </c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7"/>
      <c r="AC43" s="235" t="s">
        <v>24</v>
      </c>
      <c r="AD43" s="76"/>
      <c r="AE43" s="76"/>
      <c r="AF43" s="76"/>
      <c r="AG43" s="76"/>
      <c r="AH43" s="76"/>
      <c r="AI43" s="76"/>
      <c r="AJ43" s="76"/>
      <c r="AK43" s="76"/>
      <c r="AL43" s="235" t="s">
        <v>164</v>
      </c>
      <c r="AM43" s="76"/>
      <c r="AN43" s="76"/>
      <c r="AO43" s="76"/>
      <c r="AP43" s="76"/>
      <c r="AQ43" s="76"/>
      <c r="AR43" s="76"/>
      <c r="AS43" s="76"/>
      <c r="AT43" s="76"/>
      <c r="AU43" s="77"/>
      <c r="AV43" s="287" t="s">
        <v>165</v>
      </c>
      <c r="AW43" s="288"/>
      <c r="AX43" s="288"/>
      <c r="AY43" s="288"/>
      <c r="AZ43" s="288"/>
      <c r="BA43" s="288"/>
      <c r="BB43" s="288"/>
      <c r="BC43" s="288"/>
      <c r="BD43" s="289"/>
      <c r="BE43" s="235" t="s">
        <v>166</v>
      </c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7"/>
      <c r="BS43" s="228" t="s">
        <v>85</v>
      </c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6"/>
    </row>
    <row r="44" spans="1:125" s="16" customFormat="1" ht="67.7" customHeight="1" x14ac:dyDescent="0.2">
      <c r="A44" s="238"/>
      <c r="B44" s="239"/>
      <c r="C44" s="239"/>
      <c r="D44" s="239"/>
      <c r="E44" s="239"/>
      <c r="F44" s="240"/>
      <c r="G44" s="238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40"/>
      <c r="AC44" s="244"/>
      <c r="AD44" s="245"/>
      <c r="AE44" s="245"/>
      <c r="AF44" s="245"/>
      <c r="AG44" s="245"/>
      <c r="AH44" s="245"/>
      <c r="AI44" s="245"/>
      <c r="AJ44" s="245"/>
      <c r="AK44" s="245"/>
      <c r="AL44" s="244"/>
      <c r="AM44" s="286"/>
      <c r="AN44" s="286"/>
      <c r="AO44" s="286"/>
      <c r="AP44" s="286"/>
      <c r="AQ44" s="286"/>
      <c r="AR44" s="286"/>
      <c r="AS44" s="286"/>
      <c r="AT44" s="286"/>
      <c r="AU44" s="246"/>
      <c r="AV44" s="290"/>
      <c r="AW44" s="290"/>
      <c r="AX44" s="290"/>
      <c r="AY44" s="290"/>
      <c r="AZ44" s="290"/>
      <c r="BA44" s="290"/>
      <c r="BB44" s="290"/>
      <c r="BC44" s="290"/>
      <c r="BD44" s="291"/>
      <c r="BE44" s="238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40"/>
      <c r="BS44" s="225" t="s">
        <v>139</v>
      </c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9"/>
      <c r="CG44" s="225" t="s">
        <v>87</v>
      </c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9"/>
      <c r="CW44" s="294" t="s">
        <v>88</v>
      </c>
      <c r="CX44" s="295"/>
      <c r="CY44" s="295"/>
      <c r="CZ44" s="295"/>
      <c r="DA44" s="295"/>
      <c r="DB44" s="295"/>
      <c r="DC44" s="295"/>
      <c r="DD44" s="295"/>
      <c r="DE44" s="295"/>
      <c r="DF44" s="295"/>
      <c r="DG44" s="295"/>
      <c r="DH44" s="295"/>
      <c r="DI44" s="295"/>
      <c r="DJ44" s="295"/>
      <c r="DK44" s="295"/>
      <c r="DL44" s="295"/>
      <c r="DM44" s="295"/>
      <c r="DN44" s="295"/>
      <c r="DO44" s="295"/>
      <c r="DP44" s="295"/>
      <c r="DQ44" s="295"/>
      <c r="DR44" s="295"/>
      <c r="DS44" s="295"/>
      <c r="DT44" s="295"/>
      <c r="DU44" s="296"/>
    </row>
    <row r="45" spans="1:125" s="16" customFormat="1" ht="32.25" customHeight="1" x14ac:dyDescent="0.2">
      <c r="A45" s="241"/>
      <c r="B45" s="242"/>
      <c r="C45" s="242"/>
      <c r="D45" s="242"/>
      <c r="E45" s="242"/>
      <c r="F45" s="243"/>
      <c r="G45" s="241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3"/>
      <c r="AC45" s="78"/>
      <c r="AD45" s="79"/>
      <c r="AE45" s="79"/>
      <c r="AF45" s="79"/>
      <c r="AG45" s="79"/>
      <c r="AH45" s="79"/>
      <c r="AI45" s="79"/>
      <c r="AJ45" s="79"/>
      <c r="AK45" s="79"/>
      <c r="AL45" s="78"/>
      <c r="AM45" s="79"/>
      <c r="AN45" s="79"/>
      <c r="AO45" s="79"/>
      <c r="AP45" s="79"/>
      <c r="AQ45" s="79"/>
      <c r="AR45" s="79"/>
      <c r="AS45" s="79"/>
      <c r="AT45" s="79"/>
      <c r="AU45" s="80"/>
      <c r="AV45" s="292"/>
      <c r="AW45" s="292"/>
      <c r="AX45" s="292"/>
      <c r="AY45" s="292"/>
      <c r="AZ45" s="292"/>
      <c r="BA45" s="292"/>
      <c r="BB45" s="292"/>
      <c r="BC45" s="292"/>
      <c r="BD45" s="293"/>
      <c r="BE45" s="241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3"/>
      <c r="BS45" s="210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2"/>
      <c r="CG45" s="210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2"/>
      <c r="CW45" s="228" t="s">
        <v>92</v>
      </c>
      <c r="CX45" s="229"/>
      <c r="CY45" s="229"/>
      <c r="CZ45" s="229"/>
      <c r="DA45" s="229"/>
      <c r="DB45" s="229"/>
      <c r="DC45" s="229"/>
      <c r="DD45" s="229"/>
      <c r="DE45" s="229"/>
      <c r="DF45" s="229"/>
      <c r="DG45" s="229"/>
      <c r="DH45" s="229"/>
      <c r="DI45" s="230"/>
      <c r="DJ45" s="228" t="s">
        <v>112</v>
      </c>
      <c r="DK45" s="229"/>
      <c r="DL45" s="229"/>
      <c r="DM45" s="229"/>
      <c r="DN45" s="229"/>
      <c r="DO45" s="229"/>
      <c r="DP45" s="229"/>
      <c r="DQ45" s="229"/>
      <c r="DR45" s="229"/>
      <c r="DS45" s="229"/>
      <c r="DT45" s="229"/>
      <c r="DU45" s="230"/>
    </row>
    <row r="46" spans="1:125" s="17" customFormat="1" ht="12.75" x14ac:dyDescent="0.25">
      <c r="A46" s="222">
        <v>1</v>
      </c>
      <c r="B46" s="223"/>
      <c r="C46" s="223"/>
      <c r="D46" s="223"/>
      <c r="E46" s="223"/>
      <c r="F46" s="224"/>
      <c r="G46" s="222">
        <v>2</v>
      </c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4"/>
      <c r="AC46" s="264">
        <v>3</v>
      </c>
      <c r="AD46" s="265"/>
      <c r="AE46" s="265"/>
      <c r="AF46" s="265"/>
      <c r="AG46" s="265"/>
      <c r="AH46" s="265"/>
      <c r="AI46" s="265"/>
      <c r="AJ46" s="265"/>
      <c r="AK46" s="265"/>
      <c r="AL46" s="264">
        <v>4</v>
      </c>
      <c r="AM46" s="265"/>
      <c r="AN46" s="265"/>
      <c r="AO46" s="265"/>
      <c r="AP46" s="265"/>
      <c r="AQ46" s="265"/>
      <c r="AR46" s="265"/>
      <c r="AS46" s="265"/>
      <c r="AT46" s="265"/>
      <c r="AU46" s="270"/>
      <c r="AV46" s="269">
        <v>5</v>
      </c>
      <c r="AW46" s="265"/>
      <c r="AX46" s="265"/>
      <c r="AY46" s="265"/>
      <c r="AZ46" s="265"/>
      <c r="BA46" s="265"/>
      <c r="BB46" s="265"/>
      <c r="BC46" s="265"/>
      <c r="BD46" s="270"/>
      <c r="BE46" s="222">
        <v>6</v>
      </c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4"/>
      <c r="BS46" s="222">
        <v>7</v>
      </c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4"/>
      <c r="CG46" s="222">
        <v>8</v>
      </c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4"/>
      <c r="CW46" s="222">
        <v>9</v>
      </c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4"/>
      <c r="DJ46" s="222">
        <v>10</v>
      </c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4"/>
    </row>
    <row r="47" spans="1:125" s="14" customFormat="1" ht="15.75" customHeight="1" x14ac:dyDescent="0.2">
      <c r="A47" s="163" t="s">
        <v>1</v>
      </c>
      <c r="B47" s="164"/>
      <c r="C47" s="164"/>
      <c r="D47" s="164"/>
      <c r="E47" s="164"/>
      <c r="F47" s="165"/>
      <c r="G47" s="274" t="s">
        <v>167</v>
      </c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6"/>
      <c r="AC47" s="277" t="s">
        <v>95</v>
      </c>
      <c r="AD47" s="278"/>
      <c r="AE47" s="278"/>
      <c r="AF47" s="278"/>
      <c r="AG47" s="278"/>
      <c r="AH47" s="278"/>
      <c r="AI47" s="278"/>
      <c r="AJ47" s="278"/>
      <c r="AK47" s="278"/>
      <c r="AL47" s="277" t="s">
        <v>95</v>
      </c>
      <c r="AM47" s="278"/>
      <c r="AN47" s="278"/>
      <c r="AO47" s="278"/>
      <c r="AP47" s="278"/>
      <c r="AQ47" s="278"/>
      <c r="AR47" s="278"/>
      <c r="AS47" s="278"/>
      <c r="AT47" s="278"/>
      <c r="AU47" s="279"/>
      <c r="AV47" s="280" t="s">
        <v>95</v>
      </c>
      <c r="AW47" s="278"/>
      <c r="AX47" s="278"/>
      <c r="AY47" s="278"/>
      <c r="AZ47" s="278"/>
      <c r="BA47" s="278"/>
      <c r="BB47" s="278"/>
      <c r="BC47" s="278"/>
      <c r="BD47" s="279"/>
      <c r="BE47" s="188">
        <f>BE53+BE52+BE51+BE50</f>
        <v>23000</v>
      </c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90"/>
      <c r="BS47" s="188">
        <f>BS53</f>
        <v>0</v>
      </c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90"/>
      <c r="CG47" s="188">
        <f>CG53</f>
        <v>0</v>
      </c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90"/>
      <c r="CW47" s="281">
        <f>CW53+CW52+CW51+CW50</f>
        <v>23000</v>
      </c>
      <c r="CX47" s="282"/>
      <c r="CY47" s="282"/>
      <c r="CZ47" s="282"/>
      <c r="DA47" s="282"/>
      <c r="DB47" s="282"/>
      <c r="DC47" s="282"/>
      <c r="DD47" s="282"/>
      <c r="DE47" s="282"/>
      <c r="DF47" s="282"/>
      <c r="DG47" s="282"/>
      <c r="DH47" s="282"/>
      <c r="DI47" s="283"/>
      <c r="DJ47" s="281">
        <f>DJ53</f>
        <v>0</v>
      </c>
      <c r="DK47" s="282"/>
      <c r="DL47" s="282"/>
      <c r="DM47" s="282"/>
      <c r="DN47" s="282"/>
      <c r="DO47" s="282"/>
      <c r="DP47" s="282"/>
      <c r="DQ47" s="282"/>
      <c r="DR47" s="282"/>
      <c r="DS47" s="282"/>
      <c r="DT47" s="282"/>
      <c r="DU47" s="283"/>
    </row>
    <row r="48" spans="1:125" s="14" customFormat="1" ht="16.5" customHeight="1" x14ac:dyDescent="0.2">
      <c r="A48" s="218"/>
      <c r="B48" s="219"/>
      <c r="C48" s="219"/>
      <c r="D48" s="219"/>
      <c r="E48" s="219"/>
      <c r="F48" s="220"/>
      <c r="G48" s="221" t="s">
        <v>85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264" t="s">
        <v>95</v>
      </c>
      <c r="AD48" s="265"/>
      <c r="AE48" s="265"/>
      <c r="AF48" s="265"/>
      <c r="AG48" s="265"/>
      <c r="AH48" s="265"/>
      <c r="AI48" s="265"/>
      <c r="AJ48" s="265"/>
      <c r="AK48" s="265"/>
      <c r="AL48" s="264" t="s">
        <v>95</v>
      </c>
      <c r="AM48" s="265"/>
      <c r="AN48" s="265"/>
      <c r="AO48" s="265"/>
      <c r="AP48" s="265"/>
      <c r="AQ48" s="265"/>
      <c r="AR48" s="265"/>
      <c r="AS48" s="265"/>
      <c r="AT48" s="265"/>
      <c r="AU48" s="270"/>
      <c r="AV48" s="269" t="s">
        <v>95</v>
      </c>
      <c r="AW48" s="265"/>
      <c r="AX48" s="265"/>
      <c r="AY48" s="265"/>
      <c r="AZ48" s="265"/>
      <c r="BA48" s="265"/>
      <c r="BB48" s="265"/>
      <c r="BC48" s="265"/>
      <c r="BD48" s="270"/>
      <c r="BE48" s="194" t="s">
        <v>95</v>
      </c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4"/>
      <c r="BS48" s="194" t="s">
        <v>95</v>
      </c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4"/>
      <c r="CG48" s="194" t="s">
        <v>95</v>
      </c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4"/>
      <c r="CW48" s="180" t="s">
        <v>95</v>
      </c>
      <c r="CX48" s="181"/>
      <c r="CY48" s="181"/>
      <c r="CZ48" s="181"/>
      <c r="DA48" s="181"/>
      <c r="DB48" s="181"/>
      <c r="DC48" s="181"/>
      <c r="DD48" s="181"/>
      <c r="DE48" s="181"/>
      <c r="DF48" s="181"/>
      <c r="DG48" s="181"/>
      <c r="DH48" s="181"/>
      <c r="DI48" s="182"/>
      <c r="DJ48" s="180" t="s">
        <v>95</v>
      </c>
      <c r="DK48" s="181"/>
      <c r="DL48" s="181"/>
      <c r="DM48" s="181"/>
      <c r="DN48" s="181"/>
      <c r="DO48" s="181"/>
      <c r="DP48" s="181"/>
      <c r="DQ48" s="181"/>
      <c r="DR48" s="181"/>
      <c r="DS48" s="181"/>
      <c r="DT48" s="181"/>
      <c r="DU48" s="182"/>
    </row>
    <row r="49" spans="1:125" s="14" customFormat="1" ht="16.5" customHeight="1" x14ac:dyDescent="0.2">
      <c r="A49" s="21"/>
      <c r="B49" s="22"/>
      <c r="C49" s="22"/>
      <c r="D49" s="22"/>
      <c r="E49" s="22"/>
      <c r="F49" s="23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6"/>
      <c r="AC49" s="27"/>
      <c r="AD49" s="28"/>
      <c r="AE49" s="28"/>
      <c r="AF49" s="28"/>
      <c r="AG49" s="28"/>
      <c r="AH49" s="28"/>
      <c r="AI49" s="28"/>
      <c r="AJ49" s="28"/>
      <c r="AK49" s="28"/>
      <c r="AL49" s="27"/>
      <c r="AM49" s="28"/>
      <c r="AN49" s="28"/>
      <c r="AO49" s="28"/>
      <c r="AP49" s="28"/>
      <c r="AQ49" s="28"/>
      <c r="AR49" s="28"/>
      <c r="AS49" s="28"/>
      <c r="AT49" s="28"/>
      <c r="AU49" s="29"/>
      <c r="AV49" s="30"/>
      <c r="AW49" s="28"/>
      <c r="AX49" s="28"/>
      <c r="AY49" s="28"/>
      <c r="AZ49" s="28"/>
      <c r="BA49" s="28"/>
      <c r="BB49" s="28"/>
      <c r="BC49" s="28"/>
      <c r="BD49" s="29"/>
      <c r="BE49" s="31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3"/>
      <c r="BS49" s="31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3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3"/>
      <c r="CW49" s="34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6"/>
      <c r="DJ49" s="34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6"/>
    </row>
    <row r="50" spans="1:125" s="14" customFormat="1" ht="16.5" customHeight="1" x14ac:dyDescent="0.2">
      <c r="A50" s="218" t="s">
        <v>14</v>
      </c>
      <c r="B50" s="219"/>
      <c r="C50" s="219"/>
      <c r="D50" s="219"/>
      <c r="E50" s="219"/>
      <c r="F50" s="220"/>
      <c r="G50" s="221" t="s">
        <v>168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264">
        <v>291</v>
      </c>
      <c r="AD50" s="265"/>
      <c r="AE50" s="265"/>
      <c r="AF50" s="265"/>
      <c r="AG50" s="265"/>
      <c r="AH50" s="265"/>
      <c r="AI50" s="265"/>
      <c r="AJ50" s="265"/>
      <c r="AK50" s="265"/>
      <c r="AL50" s="266">
        <v>0</v>
      </c>
      <c r="AM50" s="267"/>
      <c r="AN50" s="267"/>
      <c r="AO50" s="267"/>
      <c r="AP50" s="267"/>
      <c r="AQ50" s="267"/>
      <c r="AR50" s="267"/>
      <c r="AS50" s="267"/>
      <c r="AT50" s="267"/>
      <c r="AU50" s="268"/>
      <c r="AV50" s="269">
        <v>0</v>
      </c>
      <c r="AW50" s="265"/>
      <c r="AX50" s="265"/>
      <c r="AY50" s="265"/>
      <c r="AZ50" s="265"/>
      <c r="BA50" s="265"/>
      <c r="BB50" s="265"/>
      <c r="BC50" s="265"/>
      <c r="BD50" s="270"/>
      <c r="BE50" s="172">
        <f>AL50*AV50</f>
        <v>0</v>
      </c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4"/>
      <c r="BS50" s="172">
        <v>0</v>
      </c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4"/>
      <c r="CG50" s="172">
        <v>0</v>
      </c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4"/>
      <c r="CW50" s="271">
        <v>0</v>
      </c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3"/>
      <c r="DJ50" s="271">
        <v>0</v>
      </c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3"/>
    </row>
    <row r="51" spans="1:125" s="14" customFormat="1" ht="16.5" customHeight="1" x14ac:dyDescent="0.2">
      <c r="A51" s="218" t="s">
        <v>14</v>
      </c>
      <c r="B51" s="219"/>
      <c r="C51" s="219"/>
      <c r="D51" s="219"/>
      <c r="E51" s="219"/>
      <c r="F51" s="220"/>
      <c r="G51" s="221" t="s">
        <v>168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1"/>
      <c r="AC51" s="264">
        <v>292</v>
      </c>
      <c r="AD51" s="265"/>
      <c r="AE51" s="265"/>
      <c r="AF51" s="265"/>
      <c r="AG51" s="265"/>
      <c r="AH51" s="265"/>
      <c r="AI51" s="265"/>
      <c r="AJ51" s="265"/>
      <c r="AK51" s="265"/>
      <c r="AL51" s="266">
        <v>650</v>
      </c>
      <c r="AM51" s="267"/>
      <c r="AN51" s="267"/>
      <c r="AO51" s="267"/>
      <c r="AP51" s="267"/>
      <c r="AQ51" s="267"/>
      <c r="AR51" s="267"/>
      <c r="AS51" s="267"/>
      <c r="AT51" s="267"/>
      <c r="AU51" s="268"/>
      <c r="AV51" s="269">
        <v>10</v>
      </c>
      <c r="AW51" s="265"/>
      <c r="AX51" s="265"/>
      <c r="AY51" s="265"/>
      <c r="AZ51" s="265"/>
      <c r="BA51" s="265"/>
      <c r="BB51" s="265"/>
      <c r="BC51" s="265"/>
      <c r="BD51" s="270"/>
      <c r="BE51" s="172">
        <f>AL51*AV51</f>
        <v>6500</v>
      </c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4"/>
      <c r="BS51" s="172">
        <v>0</v>
      </c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4"/>
      <c r="CG51" s="172">
        <v>0</v>
      </c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4"/>
      <c r="CW51" s="271">
        <v>6500</v>
      </c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3"/>
      <c r="DJ51" s="271">
        <v>0</v>
      </c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3"/>
    </row>
    <row r="52" spans="1:125" s="14" customFormat="1" ht="16.5" customHeight="1" x14ac:dyDescent="0.2">
      <c r="A52" s="218" t="s">
        <v>14</v>
      </c>
      <c r="B52" s="219"/>
      <c r="C52" s="219"/>
      <c r="D52" s="219"/>
      <c r="E52" s="219"/>
      <c r="F52" s="220"/>
      <c r="G52" s="221" t="s">
        <v>168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1"/>
      <c r="AC52" s="264">
        <v>293</v>
      </c>
      <c r="AD52" s="265"/>
      <c r="AE52" s="265"/>
      <c r="AF52" s="265"/>
      <c r="AG52" s="265"/>
      <c r="AH52" s="265"/>
      <c r="AI52" s="265"/>
      <c r="AJ52" s="265"/>
      <c r="AK52" s="265"/>
      <c r="AL52" s="266">
        <v>550</v>
      </c>
      <c r="AM52" s="267"/>
      <c r="AN52" s="267"/>
      <c r="AO52" s="267"/>
      <c r="AP52" s="267"/>
      <c r="AQ52" s="267"/>
      <c r="AR52" s="267"/>
      <c r="AS52" s="267"/>
      <c r="AT52" s="267"/>
      <c r="AU52" s="268"/>
      <c r="AV52" s="269">
        <v>10</v>
      </c>
      <c r="AW52" s="265"/>
      <c r="AX52" s="265"/>
      <c r="AY52" s="265"/>
      <c r="AZ52" s="265"/>
      <c r="BA52" s="265"/>
      <c r="BB52" s="265"/>
      <c r="BC52" s="265"/>
      <c r="BD52" s="270"/>
      <c r="BE52" s="172">
        <f>AL52*AV52</f>
        <v>5500</v>
      </c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4"/>
      <c r="BS52" s="172">
        <v>0</v>
      </c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4"/>
      <c r="CG52" s="172">
        <v>0</v>
      </c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4"/>
      <c r="CW52" s="271">
        <v>5500</v>
      </c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3"/>
      <c r="DJ52" s="271">
        <v>0</v>
      </c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3"/>
    </row>
    <row r="53" spans="1:125" s="14" customFormat="1" ht="16.5" customHeight="1" x14ac:dyDescent="0.2">
      <c r="A53" s="218" t="s">
        <v>14</v>
      </c>
      <c r="B53" s="219"/>
      <c r="C53" s="219"/>
      <c r="D53" s="219"/>
      <c r="E53" s="219"/>
      <c r="F53" s="220"/>
      <c r="G53" s="221" t="s">
        <v>168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1"/>
      <c r="AC53" s="264">
        <v>295</v>
      </c>
      <c r="AD53" s="265"/>
      <c r="AE53" s="265"/>
      <c r="AF53" s="265"/>
      <c r="AG53" s="265"/>
      <c r="AH53" s="265"/>
      <c r="AI53" s="265"/>
      <c r="AJ53" s="265"/>
      <c r="AK53" s="265"/>
      <c r="AL53" s="266">
        <v>11000</v>
      </c>
      <c r="AM53" s="267"/>
      <c r="AN53" s="267"/>
      <c r="AO53" s="267"/>
      <c r="AP53" s="267"/>
      <c r="AQ53" s="267"/>
      <c r="AR53" s="267"/>
      <c r="AS53" s="267"/>
      <c r="AT53" s="267"/>
      <c r="AU53" s="268"/>
      <c r="AV53" s="269">
        <v>1</v>
      </c>
      <c r="AW53" s="265"/>
      <c r="AX53" s="265"/>
      <c r="AY53" s="265"/>
      <c r="AZ53" s="265"/>
      <c r="BA53" s="265"/>
      <c r="BB53" s="265"/>
      <c r="BC53" s="265"/>
      <c r="BD53" s="270"/>
      <c r="BE53" s="172">
        <f>AL53*AV53</f>
        <v>11000</v>
      </c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4"/>
      <c r="BS53" s="172">
        <v>0</v>
      </c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4"/>
      <c r="CG53" s="172">
        <v>0</v>
      </c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4"/>
      <c r="CW53" s="271">
        <v>11000</v>
      </c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3"/>
      <c r="DJ53" s="271">
        <v>0</v>
      </c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3"/>
    </row>
    <row r="54" spans="1:125" s="14" customFormat="1" ht="16.5" customHeight="1" x14ac:dyDescent="0.2">
      <c r="A54" s="215" t="s">
        <v>36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6"/>
      <c r="BE54" s="172">
        <f>BE47</f>
        <v>23000</v>
      </c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4"/>
      <c r="BS54" s="172">
        <f>BS47</f>
        <v>0</v>
      </c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4"/>
      <c r="CG54" s="172">
        <f>CG47</f>
        <v>0</v>
      </c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4"/>
      <c r="CW54" s="172">
        <f>CW47</f>
        <v>23000</v>
      </c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4"/>
      <c r="DJ54" s="172">
        <f>DJ47</f>
        <v>0</v>
      </c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4"/>
    </row>
    <row r="55" spans="1:125" ht="21" customHeight="1" x14ac:dyDescent="0.25">
      <c r="A55" s="175" t="s">
        <v>169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  <c r="CQ55" s="176"/>
      <c r="CR55" s="176"/>
      <c r="CS55" s="176"/>
      <c r="CT55" s="176"/>
      <c r="CU55" s="176"/>
      <c r="CV55" s="176"/>
      <c r="CW55" s="176"/>
      <c r="CX55" s="176"/>
      <c r="CY55" s="176"/>
      <c r="CZ55" s="176"/>
      <c r="DA55" s="176"/>
      <c r="DB55" s="176"/>
      <c r="DC55" s="176"/>
      <c r="DD55" s="176"/>
      <c r="DE55" s="176"/>
      <c r="DF55" s="176"/>
      <c r="DG55" s="176"/>
      <c r="DH55" s="176"/>
      <c r="DI55" s="176"/>
      <c r="DJ55" s="176"/>
      <c r="DK55" s="176"/>
      <c r="DL55" s="176"/>
      <c r="DM55" s="176"/>
      <c r="DN55" s="176"/>
      <c r="DO55" s="176"/>
      <c r="DP55" s="176"/>
      <c r="DQ55" s="176"/>
      <c r="DR55" s="176"/>
      <c r="DS55" s="176"/>
      <c r="DT55" s="176"/>
      <c r="DU55" s="176"/>
    </row>
  </sheetData>
  <mergeCells count="308">
    <mergeCell ref="DJ7:DU7"/>
    <mergeCell ref="A8:F8"/>
    <mergeCell ref="G8:AB8"/>
    <mergeCell ref="AC8:AP8"/>
    <mergeCell ref="AQ8:BD8"/>
    <mergeCell ref="BE8:BR8"/>
    <mergeCell ref="BS8:CF8"/>
    <mergeCell ref="CG8:CV8"/>
    <mergeCell ref="CW8:DI8"/>
    <mergeCell ref="DJ8:DU8"/>
    <mergeCell ref="A5:F7"/>
    <mergeCell ref="G5:AB7"/>
    <mergeCell ref="AC5:AP7"/>
    <mergeCell ref="AQ5:BD7"/>
    <mergeCell ref="BE5:BR7"/>
    <mergeCell ref="BS5:DU5"/>
    <mergeCell ref="BS6:CF7"/>
    <mergeCell ref="CG6:CV7"/>
    <mergeCell ref="CW6:DU6"/>
    <mergeCell ref="CW7:DI7"/>
    <mergeCell ref="DJ11:DU12"/>
    <mergeCell ref="G12:AB12"/>
    <mergeCell ref="CG9:CV9"/>
    <mergeCell ref="CW9:DI9"/>
    <mergeCell ref="DJ9:DU9"/>
    <mergeCell ref="A10:F10"/>
    <mergeCell ref="G10:AB10"/>
    <mergeCell ref="AC10:AP10"/>
    <mergeCell ref="AQ10:BD10"/>
    <mergeCell ref="BE10:BR10"/>
    <mergeCell ref="BS10:CF10"/>
    <mergeCell ref="CG10:CV10"/>
    <mergeCell ref="A9:F9"/>
    <mergeCell ref="G9:AB9"/>
    <mergeCell ref="AC9:AP9"/>
    <mergeCell ref="AQ9:BD9"/>
    <mergeCell ref="BE9:BR9"/>
    <mergeCell ref="BS9:CF9"/>
    <mergeCell ref="CW10:DI10"/>
    <mergeCell ref="DJ10:DU10"/>
    <mergeCell ref="BS13:CF13"/>
    <mergeCell ref="CG13:CV13"/>
    <mergeCell ref="CW13:DI13"/>
    <mergeCell ref="G15:AB15"/>
    <mergeCell ref="A11:F12"/>
    <mergeCell ref="G11:AB11"/>
    <mergeCell ref="AC11:AP12"/>
    <mergeCell ref="AQ11:BD12"/>
    <mergeCell ref="BE11:BR12"/>
    <mergeCell ref="BS11:CF12"/>
    <mergeCell ref="CG11:CV12"/>
    <mergeCell ref="CW11:DI12"/>
    <mergeCell ref="A16:F16"/>
    <mergeCell ref="G16:AB16"/>
    <mergeCell ref="AC16:AP16"/>
    <mergeCell ref="AQ16:BD16"/>
    <mergeCell ref="BE16:BR16"/>
    <mergeCell ref="DJ13:DU13"/>
    <mergeCell ref="A14:F15"/>
    <mergeCell ref="G14:AB14"/>
    <mergeCell ref="AC14:AP15"/>
    <mergeCell ref="AQ14:BD15"/>
    <mergeCell ref="BE14:BR15"/>
    <mergeCell ref="BS14:CF15"/>
    <mergeCell ref="CG14:CV15"/>
    <mergeCell ref="CW14:DI15"/>
    <mergeCell ref="DJ14:DU15"/>
    <mergeCell ref="BS16:CF16"/>
    <mergeCell ref="CG16:CV16"/>
    <mergeCell ref="CW16:DI16"/>
    <mergeCell ref="DJ16:DU16"/>
    <mergeCell ref="A13:F13"/>
    <mergeCell ref="G13:AB13"/>
    <mergeCell ref="AC13:AP13"/>
    <mergeCell ref="AQ13:BD13"/>
    <mergeCell ref="BE13:BR13"/>
    <mergeCell ref="A17:F17"/>
    <mergeCell ref="G17:AB17"/>
    <mergeCell ref="AC17:AP17"/>
    <mergeCell ref="AQ17:BD17"/>
    <mergeCell ref="BE17:BR17"/>
    <mergeCell ref="BS17:CF17"/>
    <mergeCell ref="CG17:CV17"/>
    <mergeCell ref="CW17:DI17"/>
    <mergeCell ref="DJ17:DU17"/>
    <mergeCell ref="A18:F18"/>
    <mergeCell ref="G18:AB18"/>
    <mergeCell ref="AC18:AP18"/>
    <mergeCell ref="AQ18:BD18"/>
    <mergeCell ref="BE18:BR18"/>
    <mergeCell ref="BS18:CF18"/>
    <mergeCell ref="CG18:CV18"/>
    <mergeCell ref="CW18:DI18"/>
    <mergeCell ref="DJ18:DU18"/>
    <mergeCell ref="A19:F19"/>
    <mergeCell ref="G19:AB19"/>
    <mergeCell ref="AC19:AP19"/>
    <mergeCell ref="AQ19:BD19"/>
    <mergeCell ref="BE19:BR19"/>
    <mergeCell ref="BS19:CF19"/>
    <mergeCell ref="CG19:CV19"/>
    <mergeCell ref="CW19:DI19"/>
    <mergeCell ref="DJ19:DU19"/>
    <mergeCell ref="A20:F20"/>
    <mergeCell ref="G20:AB20"/>
    <mergeCell ref="AC20:AP20"/>
    <mergeCell ref="AQ20:BD20"/>
    <mergeCell ref="BE20:BR20"/>
    <mergeCell ref="BS20:CF20"/>
    <mergeCell ref="CG20:CV20"/>
    <mergeCell ref="CW20:DI20"/>
    <mergeCell ref="DJ20:DU20"/>
    <mergeCell ref="CG21:CV21"/>
    <mergeCell ref="CW21:DI21"/>
    <mergeCell ref="DJ21:DU21"/>
    <mergeCell ref="A22:BD22"/>
    <mergeCell ref="BE22:BR22"/>
    <mergeCell ref="BS22:CF22"/>
    <mergeCell ref="CG22:CV22"/>
    <mergeCell ref="CW22:DI22"/>
    <mergeCell ref="DJ22:DU22"/>
    <mergeCell ref="A21:F21"/>
    <mergeCell ref="G21:AB21"/>
    <mergeCell ref="AC21:AP21"/>
    <mergeCell ref="AQ21:BD21"/>
    <mergeCell ref="BE21:BR21"/>
    <mergeCell ref="BS21:CF21"/>
    <mergeCell ref="A23:DU23"/>
    <mergeCell ref="A24:DU24"/>
    <mergeCell ref="A27:F29"/>
    <mergeCell ref="G27:AB29"/>
    <mergeCell ref="AC27:AP29"/>
    <mergeCell ref="AQ27:BD29"/>
    <mergeCell ref="BE27:BR29"/>
    <mergeCell ref="BS27:DU27"/>
    <mergeCell ref="BS28:CF29"/>
    <mergeCell ref="CG28:CV29"/>
    <mergeCell ref="CW28:DU28"/>
    <mergeCell ref="CW29:DI29"/>
    <mergeCell ref="DJ29:DU29"/>
    <mergeCell ref="A30:F30"/>
    <mergeCell ref="G30:AB30"/>
    <mergeCell ref="AC30:AP30"/>
    <mergeCell ref="AQ30:BD30"/>
    <mergeCell ref="BE30:BR30"/>
    <mergeCell ref="BS30:CF30"/>
    <mergeCell ref="CG30:CV30"/>
    <mergeCell ref="CW30:DI30"/>
    <mergeCell ref="DJ30:DU30"/>
    <mergeCell ref="A31:F31"/>
    <mergeCell ref="G31:AB31"/>
    <mergeCell ref="AC31:AP31"/>
    <mergeCell ref="AQ31:BD31"/>
    <mergeCell ref="BE31:BR31"/>
    <mergeCell ref="BS31:CF31"/>
    <mergeCell ref="CG31:CV31"/>
    <mergeCell ref="CW31:DI31"/>
    <mergeCell ref="DJ31:DU31"/>
    <mergeCell ref="A32:F32"/>
    <mergeCell ref="G32:AB32"/>
    <mergeCell ref="AC32:AP32"/>
    <mergeCell ref="AQ32:BD32"/>
    <mergeCell ref="BE32:BR32"/>
    <mergeCell ref="BS32:CF32"/>
    <mergeCell ref="CG32:CV32"/>
    <mergeCell ref="CW32:DI32"/>
    <mergeCell ref="DJ32:DU32"/>
    <mergeCell ref="CG33:CV33"/>
    <mergeCell ref="CW33:DI33"/>
    <mergeCell ref="DJ33:DU33"/>
    <mergeCell ref="A34:F34"/>
    <mergeCell ref="G34:AB34"/>
    <mergeCell ref="AC34:AP34"/>
    <mergeCell ref="AQ34:BD34"/>
    <mergeCell ref="BE34:BR34"/>
    <mergeCell ref="BS34:CF34"/>
    <mergeCell ref="CG34:CV34"/>
    <mergeCell ref="A33:F33"/>
    <mergeCell ref="G33:AB33"/>
    <mergeCell ref="AC33:AP33"/>
    <mergeCell ref="AQ33:BD33"/>
    <mergeCell ref="BE33:BR33"/>
    <mergeCell ref="BS33:CF33"/>
    <mergeCell ref="CW34:DI34"/>
    <mergeCell ref="DJ34:DU34"/>
    <mergeCell ref="A35:F35"/>
    <mergeCell ref="G35:AB35"/>
    <mergeCell ref="AC35:AP35"/>
    <mergeCell ref="AQ35:BD35"/>
    <mergeCell ref="BE35:BR35"/>
    <mergeCell ref="BS35:CF35"/>
    <mergeCell ref="CG35:CV35"/>
    <mergeCell ref="CW35:DI35"/>
    <mergeCell ref="DJ35:DU35"/>
    <mergeCell ref="A36:F36"/>
    <mergeCell ref="G36:AB36"/>
    <mergeCell ref="AC36:AP36"/>
    <mergeCell ref="AQ36:BD36"/>
    <mergeCell ref="BE36:BR36"/>
    <mergeCell ref="BS36:CF36"/>
    <mergeCell ref="CG36:CV36"/>
    <mergeCell ref="CW36:DI36"/>
    <mergeCell ref="DJ36:DU36"/>
    <mergeCell ref="CG37:CV37"/>
    <mergeCell ref="CW37:DI37"/>
    <mergeCell ref="DJ37:DU37"/>
    <mergeCell ref="A38:BD38"/>
    <mergeCell ref="BE38:BR38"/>
    <mergeCell ref="BS38:CF38"/>
    <mergeCell ref="CG38:CV38"/>
    <mergeCell ref="CW38:DI38"/>
    <mergeCell ref="DJ38:DU38"/>
    <mergeCell ref="A37:F37"/>
    <mergeCell ref="G37:AB37"/>
    <mergeCell ref="AC37:AP37"/>
    <mergeCell ref="AQ37:BD37"/>
    <mergeCell ref="BE37:BR37"/>
    <mergeCell ref="BS37:CF37"/>
    <mergeCell ref="A39:DU39"/>
    <mergeCell ref="A43:F45"/>
    <mergeCell ref="G43:AB45"/>
    <mergeCell ref="AC43:AK45"/>
    <mergeCell ref="AL43:AU45"/>
    <mergeCell ref="AV43:BD45"/>
    <mergeCell ref="BE43:BR45"/>
    <mergeCell ref="BS43:DU43"/>
    <mergeCell ref="BS44:CF45"/>
    <mergeCell ref="CG44:CV45"/>
    <mergeCell ref="CW44:DU44"/>
    <mergeCell ref="CW45:DI45"/>
    <mergeCell ref="DJ45:DU45"/>
    <mergeCell ref="DJ46:DU46"/>
    <mergeCell ref="A47:F47"/>
    <mergeCell ref="G47:AB47"/>
    <mergeCell ref="AC47:AK47"/>
    <mergeCell ref="AL47:AU47"/>
    <mergeCell ref="AV47:BD47"/>
    <mergeCell ref="BE47:BR47"/>
    <mergeCell ref="BS47:CF47"/>
    <mergeCell ref="CG47:CV47"/>
    <mergeCell ref="CW47:DI47"/>
    <mergeCell ref="DJ47:DU47"/>
    <mergeCell ref="A46:F46"/>
    <mergeCell ref="G46:AB46"/>
    <mergeCell ref="AC46:AK46"/>
    <mergeCell ref="AL46:AU46"/>
    <mergeCell ref="AV46:BD46"/>
    <mergeCell ref="BE46:BR46"/>
    <mergeCell ref="BS46:CF46"/>
    <mergeCell ref="CG46:CV46"/>
    <mergeCell ref="CW46:DI46"/>
    <mergeCell ref="DJ48:DU48"/>
    <mergeCell ref="A50:F50"/>
    <mergeCell ref="G50:AB50"/>
    <mergeCell ref="AC50:AK50"/>
    <mergeCell ref="AL50:AU50"/>
    <mergeCell ref="AV50:BD50"/>
    <mergeCell ref="BE50:BR50"/>
    <mergeCell ref="BS50:CF50"/>
    <mergeCell ref="CG50:CV50"/>
    <mergeCell ref="CW50:DI50"/>
    <mergeCell ref="DJ50:DU50"/>
    <mergeCell ref="A48:F48"/>
    <mergeCell ref="G48:AB48"/>
    <mergeCell ref="AC48:AK48"/>
    <mergeCell ref="AL48:AU48"/>
    <mergeCell ref="AV48:BD48"/>
    <mergeCell ref="BE48:BR48"/>
    <mergeCell ref="BS48:CF48"/>
    <mergeCell ref="CG48:CV48"/>
    <mergeCell ref="CW48:DI48"/>
    <mergeCell ref="DJ51:DU51"/>
    <mergeCell ref="A52:F52"/>
    <mergeCell ref="G52:AB52"/>
    <mergeCell ref="AC52:AK52"/>
    <mergeCell ref="AL52:AU52"/>
    <mergeCell ref="AV52:BD52"/>
    <mergeCell ref="BE52:BR52"/>
    <mergeCell ref="BS52:CF52"/>
    <mergeCell ref="CG52:CV52"/>
    <mergeCell ref="CW52:DI52"/>
    <mergeCell ref="DJ52:DU52"/>
    <mergeCell ref="A51:F51"/>
    <mergeCell ref="G51:AB51"/>
    <mergeCell ref="AC51:AK51"/>
    <mergeCell ref="AL51:AU51"/>
    <mergeCell ref="AV51:BD51"/>
    <mergeCell ref="BE51:BR51"/>
    <mergeCell ref="BS51:CF51"/>
    <mergeCell ref="CG51:CV51"/>
    <mergeCell ref="CW51:DI51"/>
    <mergeCell ref="A53:F53"/>
    <mergeCell ref="G53:AB53"/>
    <mergeCell ref="AC53:AK53"/>
    <mergeCell ref="AL53:AU53"/>
    <mergeCell ref="AV53:BD53"/>
    <mergeCell ref="BE53:BR53"/>
    <mergeCell ref="BS53:CF53"/>
    <mergeCell ref="A55:DU55"/>
    <mergeCell ref="CG53:CV53"/>
    <mergeCell ref="CW53:DI53"/>
    <mergeCell ref="DJ53:DU53"/>
    <mergeCell ref="A54:BD54"/>
    <mergeCell ref="BE54:BR54"/>
    <mergeCell ref="BS54:CF54"/>
    <mergeCell ref="CG54:CV54"/>
    <mergeCell ref="CW54:DI54"/>
    <mergeCell ref="DJ54:DU54"/>
  </mergeCells>
  <pageMargins left="0.78740157480314965" right="0.70866141732283472" top="0.78740157480314965" bottom="0.39370078740157483" header="0.19685039370078741" footer="0.19685039370078741"/>
  <pageSetup paperSize="9" scale="67" orientation="portrait" r:id="rId1"/>
  <headerFooter alignWithMargins="0"/>
  <rowBreaks count="2" manualBreakCount="2">
    <brk id="24" max="124" man="1"/>
    <brk id="40" max="1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8"/>
  <sheetViews>
    <sheetView zoomScaleSheetLayoutView="100" workbookViewId="0">
      <selection activeCell="DW29" sqref="DW29"/>
    </sheetView>
  </sheetViews>
  <sheetFormatPr defaultColWidth="0.85546875" defaultRowHeight="15" x14ac:dyDescent="0.25"/>
  <cols>
    <col min="1" max="121" width="0.85546875" style="18"/>
    <col min="122" max="122" width="2.42578125" style="18" customWidth="1"/>
    <col min="123" max="123" width="0.85546875" style="18"/>
    <col min="124" max="124" width="2.28515625" style="18" customWidth="1"/>
    <col min="125" max="125" width="8.42578125" style="18" customWidth="1"/>
    <col min="126" max="126" width="10.7109375" style="18" customWidth="1"/>
    <col min="127" max="377" width="0.85546875" style="18"/>
    <col min="378" max="378" width="2.42578125" style="18" customWidth="1"/>
    <col min="379" max="379" width="0.85546875" style="18"/>
    <col min="380" max="380" width="2.28515625" style="18" customWidth="1"/>
    <col min="381" max="633" width="0.85546875" style="18"/>
    <col min="634" max="634" width="2.42578125" style="18" customWidth="1"/>
    <col min="635" max="635" width="0.85546875" style="18"/>
    <col min="636" max="636" width="2.28515625" style="18" customWidth="1"/>
    <col min="637" max="889" width="0.85546875" style="18"/>
    <col min="890" max="890" width="2.42578125" style="18" customWidth="1"/>
    <col min="891" max="891" width="0.85546875" style="18"/>
    <col min="892" max="892" width="2.28515625" style="18" customWidth="1"/>
    <col min="893" max="1145" width="0.85546875" style="18"/>
    <col min="1146" max="1146" width="2.42578125" style="18" customWidth="1"/>
    <col min="1147" max="1147" width="0.85546875" style="18"/>
    <col min="1148" max="1148" width="2.28515625" style="18" customWidth="1"/>
    <col min="1149" max="1401" width="0.85546875" style="18"/>
    <col min="1402" max="1402" width="2.42578125" style="18" customWidth="1"/>
    <col min="1403" max="1403" width="0.85546875" style="18"/>
    <col min="1404" max="1404" width="2.28515625" style="18" customWidth="1"/>
    <col min="1405" max="1657" width="0.85546875" style="18"/>
    <col min="1658" max="1658" width="2.42578125" style="18" customWidth="1"/>
    <col min="1659" max="1659" width="0.85546875" style="18"/>
    <col min="1660" max="1660" width="2.28515625" style="18" customWidth="1"/>
    <col min="1661" max="1913" width="0.85546875" style="18"/>
    <col min="1914" max="1914" width="2.42578125" style="18" customWidth="1"/>
    <col min="1915" max="1915" width="0.85546875" style="18"/>
    <col min="1916" max="1916" width="2.28515625" style="18" customWidth="1"/>
    <col min="1917" max="2169" width="0.85546875" style="18"/>
    <col min="2170" max="2170" width="2.42578125" style="18" customWidth="1"/>
    <col min="2171" max="2171" width="0.85546875" style="18"/>
    <col min="2172" max="2172" width="2.28515625" style="18" customWidth="1"/>
    <col min="2173" max="2425" width="0.85546875" style="18"/>
    <col min="2426" max="2426" width="2.42578125" style="18" customWidth="1"/>
    <col min="2427" max="2427" width="0.85546875" style="18"/>
    <col min="2428" max="2428" width="2.28515625" style="18" customWidth="1"/>
    <col min="2429" max="2681" width="0.85546875" style="18"/>
    <col min="2682" max="2682" width="2.42578125" style="18" customWidth="1"/>
    <col min="2683" max="2683" width="0.85546875" style="18"/>
    <col min="2684" max="2684" width="2.28515625" style="18" customWidth="1"/>
    <col min="2685" max="2937" width="0.85546875" style="18"/>
    <col min="2938" max="2938" width="2.42578125" style="18" customWidth="1"/>
    <col min="2939" max="2939" width="0.85546875" style="18"/>
    <col min="2940" max="2940" width="2.28515625" style="18" customWidth="1"/>
    <col min="2941" max="3193" width="0.85546875" style="18"/>
    <col min="3194" max="3194" width="2.42578125" style="18" customWidth="1"/>
    <col min="3195" max="3195" width="0.85546875" style="18"/>
    <col min="3196" max="3196" width="2.28515625" style="18" customWidth="1"/>
    <col min="3197" max="3449" width="0.85546875" style="18"/>
    <col min="3450" max="3450" width="2.42578125" style="18" customWidth="1"/>
    <col min="3451" max="3451" width="0.85546875" style="18"/>
    <col min="3452" max="3452" width="2.28515625" style="18" customWidth="1"/>
    <col min="3453" max="3705" width="0.85546875" style="18"/>
    <col min="3706" max="3706" width="2.42578125" style="18" customWidth="1"/>
    <col min="3707" max="3707" width="0.85546875" style="18"/>
    <col min="3708" max="3708" width="2.28515625" style="18" customWidth="1"/>
    <col min="3709" max="3961" width="0.85546875" style="18"/>
    <col min="3962" max="3962" width="2.42578125" style="18" customWidth="1"/>
    <col min="3963" max="3963" width="0.85546875" style="18"/>
    <col min="3964" max="3964" width="2.28515625" style="18" customWidth="1"/>
    <col min="3965" max="4217" width="0.85546875" style="18"/>
    <col min="4218" max="4218" width="2.42578125" style="18" customWidth="1"/>
    <col min="4219" max="4219" width="0.85546875" style="18"/>
    <col min="4220" max="4220" width="2.28515625" style="18" customWidth="1"/>
    <col min="4221" max="4473" width="0.85546875" style="18"/>
    <col min="4474" max="4474" width="2.42578125" style="18" customWidth="1"/>
    <col min="4475" max="4475" width="0.85546875" style="18"/>
    <col min="4476" max="4476" width="2.28515625" style="18" customWidth="1"/>
    <col min="4477" max="4729" width="0.85546875" style="18"/>
    <col min="4730" max="4730" width="2.42578125" style="18" customWidth="1"/>
    <col min="4731" max="4731" width="0.85546875" style="18"/>
    <col min="4732" max="4732" width="2.28515625" style="18" customWidth="1"/>
    <col min="4733" max="4985" width="0.85546875" style="18"/>
    <col min="4986" max="4986" width="2.42578125" style="18" customWidth="1"/>
    <col min="4987" max="4987" width="0.85546875" style="18"/>
    <col min="4988" max="4988" width="2.28515625" style="18" customWidth="1"/>
    <col min="4989" max="5241" width="0.85546875" style="18"/>
    <col min="5242" max="5242" width="2.42578125" style="18" customWidth="1"/>
    <col min="5243" max="5243" width="0.85546875" style="18"/>
    <col min="5244" max="5244" width="2.28515625" style="18" customWidth="1"/>
    <col min="5245" max="5497" width="0.85546875" style="18"/>
    <col min="5498" max="5498" width="2.42578125" style="18" customWidth="1"/>
    <col min="5499" max="5499" width="0.85546875" style="18"/>
    <col min="5500" max="5500" width="2.28515625" style="18" customWidth="1"/>
    <col min="5501" max="5753" width="0.85546875" style="18"/>
    <col min="5754" max="5754" width="2.42578125" style="18" customWidth="1"/>
    <col min="5755" max="5755" width="0.85546875" style="18"/>
    <col min="5756" max="5756" width="2.28515625" style="18" customWidth="1"/>
    <col min="5757" max="6009" width="0.85546875" style="18"/>
    <col min="6010" max="6010" width="2.42578125" style="18" customWidth="1"/>
    <col min="6011" max="6011" width="0.85546875" style="18"/>
    <col min="6012" max="6012" width="2.28515625" style="18" customWidth="1"/>
    <col min="6013" max="6265" width="0.85546875" style="18"/>
    <col min="6266" max="6266" width="2.42578125" style="18" customWidth="1"/>
    <col min="6267" max="6267" width="0.85546875" style="18"/>
    <col min="6268" max="6268" width="2.28515625" style="18" customWidth="1"/>
    <col min="6269" max="6521" width="0.85546875" style="18"/>
    <col min="6522" max="6522" width="2.42578125" style="18" customWidth="1"/>
    <col min="6523" max="6523" width="0.85546875" style="18"/>
    <col min="6524" max="6524" width="2.28515625" style="18" customWidth="1"/>
    <col min="6525" max="6777" width="0.85546875" style="18"/>
    <col min="6778" max="6778" width="2.42578125" style="18" customWidth="1"/>
    <col min="6779" max="6779" width="0.85546875" style="18"/>
    <col min="6780" max="6780" width="2.28515625" style="18" customWidth="1"/>
    <col min="6781" max="7033" width="0.85546875" style="18"/>
    <col min="7034" max="7034" width="2.42578125" style="18" customWidth="1"/>
    <col min="7035" max="7035" width="0.85546875" style="18"/>
    <col min="7036" max="7036" width="2.28515625" style="18" customWidth="1"/>
    <col min="7037" max="7289" width="0.85546875" style="18"/>
    <col min="7290" max="7290" width="2.42578125" style="18" customWidth="1"/>
    <col min="7291" max="7291" width="0.85546875" style="18"/>
    <col min="7292" max="7292" width="2.28515625" style="18" customWidth="1"/>
    <col min="7293" max="7545" width="0.85546875" style="18"/>
    <col min="7546" max="7546" width="2.42578125" style="18" customWidth="1"/>
    <col min="7547" max="7547" width="0.85546875" style="18"/>
    <col min="7548" max="7548" width="2.28515625" style="18" customWidth="1"/>
    <col min="7549" max="7801" width="0.85546875" style="18"/>
    <col min="7802" max="7802" width="2.42578125" style="18" customWidth="1"/>
    <col min="7803" max="7803" width="0.85546875" style="18"/>
    <col min="7804" max="7804" width="2.28515625" style="18" customWidth="1"/>
    <col min="7805" max="8057" width="0.85546875" style="18"/>
    <col min="8058" max="8058" width="2.42578125" style="18" customWidth="1"/>
    <col min="8059" max="8059" width="0.85546875" style="18"/>
    <col min="8060" max="8060" width="2.28515625" style="18" customWidth="1"/>
    <col min="8061" max="8313" width="0.85546875" style="18"/>
    <col min="8314" max="8314" width="2.42578125" style="18" customWidth="1"/>
    <col min="8315" max="8315" width="0.85546875" style="18"/>
    <col min="8316" max="8316" width="2.28515625" style="18" customWidth="1"/>
    <col min="8317" max="8569" width="0.85546875" style="18"/>
    <col min="8570" max="8570" width="2.42578125" style="18" customWidth="1"/>
    <col min="8571" max="8571" width="0.85546875" style="18"/>
    <col min="8572" max="8572" width="2.28515625" style="18" customWidth="1"/>
    <col min="8573" max="8825" width="0.85546875" style="18"/>
    <col min="8826" max="8826" width="2.42578125" style="18" customWidth="1"/>
    <col min="8827" max="8827" width="0.85546875" style="18"/>
    <col min="8828" max="8828" width="2.28515625" style="18" customWidth="1"/>
    <col min="8829" max="9081" width="0.85546875" style="18"/>
    <col min="9082" max="9082" width="2.42578125" style="18" customWidth="1"/>
    <col min="9083" max="9083" width="0.85546875" style="18"/>
    <col min="9084" max="9084" width="2.28515625" style="18" customWidth="1"/>
    <col min="9085" max="9337" width="0.85546875" style="18"/>
    <col min="9338" max="9338" width="2.42578125" style="18" customWidth="1"/>
    <col min="9339" max="9339" width="0.85546875" style="18"/>
    <col min="9340" max="9340" width="2.28515625" style="18" customWidth="1"/>
    <col min="9341" max="9593" width="0.85546875" style="18"/>
    <col min="9594" max="9594" width="2.42578125" style="18" customWidth="1"/>
    <col min="9595" max="9595" width="0.85546875" style="18"/>
    <col min="9596" max="9596" width="2.28515625" style="18" customWidth="1"/>
    <col min="9597" max="9849" width="0.85546875" style="18"/>
    <col min="9850" max="9850" width="2.42578125" style="18" customWidth="1"/>
    <col min="9851" max="9851" width="0.85546875" style="18"/>
    <col min="9852" max="9852" width="2.28515625" style="18" customWidth="1"/>
    <col min="9853" max="10105" width="0.85546875" style="18"/>
    <col min="10106" max="10106" width="2.42578125" style="18" customWidth="1"/>
    <col min="10107" max="10107" width="0.85546875" style="18"/>
    <col min="10108" max="10108" width="2.28515625" style="18" customWidth="1"/>
    <col min="10109" max="10361" width="0.85546875" style="18"/>
    <col min="10362" max="10362" width="2.42578125" style="18" customWidth="1"/>
    <col min="10363" max="10363" width="0.85546875" style="18"/>
    <col min="10364" max="10364" width="2.28515625" style="18" customWidth="1"/>
    <col min="10365" max="10617" width="0.85546875" style="18"/>
    <col min="10618" max="10618" width="2.42578125" style="18" customWidth="1"/>
    <col min="10619" max="10619" width="0.85546875" style="18"/>
    <col min="10620" max="10620" width="2.28515625" style="18" customWidth="1"/>
    <col min="10621" max="10873" width="0.85546875" style="18"/>
    <col min="10874" max="10874" width="2.42578125" style="18" customWidth="1"/>
    <col min="10875" max="10875" width="0.85546875" style="18"/>
    <col min="10876" max="10876" width="2.28515625" style="18" customWidth="1"/>
    <col min="10877" max="11129" width="0.85546875" style="18"/>
    <col min="11130" max="11130" width="2.42578125" style="18" customWidth="1"/>
    <col min="11131" max="11131" width="0.85546875" style="18"/>
    <col min="11132" max="11132" width="2.28515625" style="18" customWidth="1"/>
    <col min="11133" max="11385" width="0.85546875" style="18"/>
    <col min="11386" max="11386" width="2.42578125" style="18" customWidth="1"/>
    <col min="11387" max="11387" width="0.85546875" style="18"/>
    <col min="11388" max="11388" width="2.28515625" style="18" customWidth="1"/>
    <col min="11389" max="11641" width="0.85546875" style="18"/>
    <col min="11642" max="11642" width="2.42578125" style="18" customWidth="1"/>
    <col min="11643" max="11643" width="0.85546875" style="18"/>
    <col min="11644" max="11644" width="2.28515625" style="18" customWidth="1"/>
    <col min="11645" max="11897" width="0.85546875" style="18"/>
    <col min="11898" max="11898" width="2.42578125" style="18" customWidth="1"/>
    <col min="11899" max="11899" width="0.85546875" style="18"/>
    <col min="11900" max="11900" width="2.28515625" style="18" customWidth="1"/>
    <col min="11901" max="12153" width="0.85546875" style="18"/>
    <col min="12154" max="12154" width="2.42578125" style="18" customWidth="1"/>
    <col min="12155" max="12155" width="0.85546875" style="18"/>
    <col min="12156" max="12156" width="2.28515625" style="18" customWidth="1"/>
    <col min="12157" max="12409" width="0.85546875" style="18"/>
    <col min="12410" max="12410" width="2.42578125" style="18" customWidth="1"/>
    <col min="12411" max="12411" width="0.85546875" style="18"/>
    <col min="12412" max="12412" width="2.28515625" style="18" customWidth="1"/>
    <col min="12413" max="12665" width="0.85546875" style="18"/>
    <col min="12666" max="12666" width="2.42578125" style="18" customWidth="1"/>
    <col min="12667" max="12667" width="0.85546875" style="18"/>
    <col min="12668" max="12668" width="2.28515625" style="18" customWidth="1"/>
    <col min="12669" max="12921" width="0.85546875" style="18"/>
    <col min="12922" max="12922" width="2.42578125" style="18" customWidth="1"/>
    <col min="12923" max="12923" width="0.85546875" style="18"/>
    <col min="12924" max="12924" width="2.28515625" style="18" customWidth="1"/>
    <col min="12925" max="13177" width="0.85546875" style="18"/>
    <col min="13178" max="13178" width="2.42578125" style="18" customWidth="1"/>
    <col min="13179" max="13179" width="0.85546875" style="18"/>
    <col min="13180" max="13180" width="2.28515625" style="18" customWidth="1"/>
    <col min="13181" max="13433" width="0.85546875" style="18"/>
    <col min="13434" max="13434" width="2.42578125" style="18" customWidth="1"/>
    <col min="13435" max="13435" width="0.85546875" style="18"/>
    <col min="13436" max="13436" width="2.28515625" style="18" customWidth="1"/>
    <col min="13437" max="13689" width="0.85546875" style="18"/>
    <col min="13690" max="13690" width="2.42578125" style="18" customWidth="1"/>
    <col min="13691" max="13691" width="0.85546875" style="18"/>
    <col min="13692" max="13692" width="2.28515625" style="18" customWidth="1"/>
    <col min="13693" max="13945" width="0.85546875" style="18"/>
    <col min="13946" max="13946" width="2.42578125" style="18" customWidth="1"/>
    <col min="13947" max="13947" width="0.85546875" style="18"/>
    <col min="13948" max="13948" width="2.28515625" style="18" customWidth="1"/>
    <col min="13949" max="14201" width="0.85546875" style="18"/>
    <col min="14202" max="14202" width="2.42578125" style="18" customWidth="1"/>
    <col min="14203" max="14203" width="0.85546875" style="18"/>
    <col min="14204" max="14204" width="2.28515625" style="18" customWidth="1"/>
    <col min="14205" max="14457" width="0.85546875" style="18"/>
    <col min="14458" max="14458" width="2.42578125" style="18" customWidth="1"/>
    <col min="14459" max="14459" width="0.85546875" style="18"/>
    <col min="14460" max="14460" width="2.28515625" style="18" customWidth="1"/>
    <col min="14461" max="14713" width="0.85546875" style="18"/>
    <col min="14714" max="14714" width="2.42578125" style="18" customWidth="1"/>
    <col min="14715" max="14715" width="0.85546875" style="18"/>
    <col min="14716" max="14716" width="2.28515625" style="18" customWidth="1"/>
    <col min="14717" max="14969" width="0.85546875" style="18"/>
    <col min="14970" max="14970" width="2.42578125" style="18" customWidth="1"/>
    <col min="14971" max="14971" width="0.85546875" style="18"/>
    <col min="14972" max="14972" width="2.28515625" style="18" customWidth="1"/>
    <col min="14973" max="15225" width="0.85546875" style="18"/>
    <col min="15226" max="15226" width="2.42578125" style="18" customWidth="1"/>
    <col min="15227" max="15227" width="0.85546875" style="18"/>
    <col min="15228" max="15228" width="2.28515625" style="18" customWidth="1"/>
    <col min="15229" max="15481" width="0.85546875" style="18"/>
    <col min="15482" max="15482" width="2.42578125" style="18" customWidth="1"/>
    <col min="15483" max="15483" width="0.85546875" style="18"/>
    <col min="15484" max="15484" width="2.28515625" style="18" customWidth="1"/>
    <col min="15485" max="15737" width="0.85546875" style="18"/>
    <col min="15738" max="15738" width="2.42578125" style="18" customWidth="1"/>
    <col min="15739" max="15739" width="0.85546875" style="18"/>
    <col min="15740" max="15740" width="2.28515625" style="18" customWidth="1"/>
    <col min="15741" max="15993" width="0.85546875" style="18"/>
    <col min="15994" max="15994" width="2.42578125" style="18" customWidth="1"/>
    <col min="15995" max="15995" width="0.85546875" style="18"/>
    <col min="15996" max="15996" width="2.28515625" style="18" customWidth="1"/>
    <col min="15997" max="16249" width="0.85546875" style="18"/>
    <col min="16250" max="16250" width="2.42578125" style="18" customWidth="1"/>
    <col min="16251" max="16251" width="0.85546875" style="18"/>
    <col min="16252" max="16252" width="2.28515625" style="18" customWidth="1"/>
    <col min="16253" max="16384" width="0.85546875" style="18"/>
  </cols>
  <sheetData>
    <row r="1" spans="1:126" s="15" customFormat="1" ht="3" customHeight="1" x14ac:dyDescent="0.25"/>
    <row r="2" spans="1:126" s="15" customFormat="1" x14ac:dyDescent="0.25">
      <c r="A2" s="15" t="s">
        <v>170</v>
      </c>
    </row>
    <row r="3" spans="1:126" s="15" customFormat="1" ht="18" customHeight="1" x14ac:dyDescent="0.25">
      <c r="A3" s="15" t="s">
        <v>171</v>
      </c>
    </row>
    <row r="4" spans="1:126" s="15" customFormat="1" ht="12.75" customHeight="1" x14ac:dyDescent="0.25"/>
    <row r="5" spans="1:126" s="16" customFormat="1" ht="16.5" customHeight="1" x14ac:dyDescent="0.2">
      <c r="A5" s="235" t="s">
        <v>10</v>
      </c>
      <c r="B5" s="236"/>
      <c r="C5" s="236"/>
      <c r="D5" s="236"/>
      <c r="E5" s="236"/>
      <c r="F5" s="237"/>
      <c r="G5" s="235" t="s">
        <v>104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7"/>
      <c r="Z5" s="235" t="s">
        <v>172</v>
      </c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7"/>
      <c r="AM5" s="235" t="s">
        <v>173</v>
      </c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7"/>
      <c r="AZ5" s="235" t="s">
        <v>174</v>
      </c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5" t="s">
        <v>175</v>
      </c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7"/>
      <c r="BX5" s="228" t="s">
        <v>85</v>
      </c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30"/>
    </row>
    <row r="6" spans="1:126" s="16" customFormat="1" ht="85.7" customHeight="1" x14ac:dyDescent="0.2">
      <c r="A6" s="238"/>
      <c r="B6" s="239"/>
      <c r="C6" s="239"/>
      <c r="D6" s="239"/>
      <c r="E6" s="239"/>
      <c r="F6" s="240"/>
      <c r="G6" s="238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40"/>
      <c r="Z6" s="238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40"/>
      <c r="AM6" s="238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40"/>
      <c r="AZ6" s="238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8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40"/>
      <c r="BX6" s="225" t="s">
        <v>133</v>
      </c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9"/>
      <c r="CK6" s="225" t="s">
        <v>87</v>
      </c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9"/>
      <c r="CZ6" s="228" t="s">
        <v>88</v>
      </c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6"/>
    </row>
    <row r="7" spans="1:126" s="16" customFormat="1" ht="28.5" customHeight="1" x14ac:dyDescent="0.2">
      <c r="A7" s="241"/>
      <c r="B7" s="242"/>
      <c r="C7" s="242"/>
      <c r="D7" s="242"/>
      <c r="E7" s="242"/>
      <c r="F7" s="243"/>
      <c r="G7" s="241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3"/>
      <c r="Z7" s="241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3"/>
      <c r="AM7" s="241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3"/>
      <c r="AZ7" s="241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1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3"/>
      <c r="BX7" s="210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2"/>
      <c r="CK7" s="210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2"/>
      <c r="CZ7" s="228" t="s">
        <v>92</v>
      </c>
      <c r="DA7" s="229"/>
      <c r="DB7" s="229"/>
      <c r="DC7" s="229"/>
      <c r="DD7" s="229"/>
      <c r="DE7" s="229"/>
      <c r="DF7" s="229"/>
      <c r="DG7" s="229"/>
      <c r="DH7" s="229"/>
      <c r="DI7" s="229"/>
      <c r="DJ7" s="230"/>
      <c r="DK7" s="228" t="s">
        <v>112</v>
      </c>
      <c r="DL7" s="229"/>
      <c r="DM7" s="229"/>
      <c r="DN7" s="229"/>
      <c r="DO7" s="229"/>
      <c r="DP7" s="229"/>
      <c r="DQ7" s="229"/>
      <c r="DR7" s="229"/>
      <c r="DS7" s="229"/>
      <c r="DT7" s="230"/>
    </row>
    <row r="8" spans="1:126" s="17" customFormat="1" ht="12.75" x14ac:dyDescent="0.25">
      <c r="A8" s="222">
        <v>1</v>
      </c>
      <c r="B8" s="223"/>
      <c r="C8" s="223"/>
      <c r="D8" s="223"/>
      <c r="E8" s="223"/>
      <c r="F8" s="224"/>
      <c r="G8" s="222">
        <v>2</v>
      </c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  <c r="Z8" s="222">
        <v>3</v>
      </c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4"/>
      <c r="AM8" s="222">
        <v>4</v>
      </c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4"/>
      <c r="AZ8" s="222">
        <v>5</v>
      </c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2">
        <v>6</v>
      </c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4"/>
      <c r="BX8" s="222">
        <v>7</v>
      </c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4"/>
      <c r="CK8" s="222">
        <v>8</v>
      </c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4"/>
      <c r="CZ8" s="222">
        <v>9</v>
      </c>
      <c r="DA8" s="223"/>
      <c r="DB8" s="223"/>
      <c r="DC8" s="223"/>
      <c r="DD8" s="223"/>
      <c r="DE8" s="223"/>
      <c r="DF8" s="223"/>
      <c r="DG8" s="223"/>
      <c r="DH8" s="223"/>
      <c r="DI8" s="223"/>
      <c r="DJ8" s="224"/>
      <c r="DK8" s="222">
        <v>10</v>
      </c>
      <c r="DL8" s="223"/>
      <c r="DM8" s="223"/>
      <c r="DN8" s="223"/>
      <c r="DO8" s="223"/>
      <c r="DP8" s="223"/>
      <c r="DQ8" s="223"/>
      <c r="DR8" s="223"/>
      <c r="DS8" s="223"/>
      <c r="DT8" s="224"/>
    </row>
    <row r="9" spans="1:126" s="14" customFormat="1" ht="52.5" customHeight="1" x14ac:dyDescent="0.25">
      <c r="A9" s="163" t="s">
        <v>1</v>
      </c>
      <c r="B9" s="164"/>
      <c r="C9" s="164"/>
      <c r="D9" s="164"/>
      <c r="E9" s="164"/>
      <c r="F9" s="165"/>
      <c r="G9" s="221" t="s">
        <v>176</v>
      </c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7"/>
      <c r="Z9" s="194">
        <v>5</v>
      </c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4"/>
      <c r="AM9" s="194">
        <v>12</v>
      </c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4"/>
      <c r="AZ9" s="194">
        <v>1000</v>
      </c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2">
        <f t="shared" ref="BL9:BL14" si="0">Z9*AM9*AZ9</f>
        <v>60000</v>
      </c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4"/>
      <c r="BX9" s="172">
        <v>60000</v>
      </c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4"/>
      <c r="CK9" s="172">
        <v>0</v>
      </c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4"/>
      <c r="CZ9" s="172">
        <v>0</v>
      </c>
      <c r="DA9" s="183"/>
      <c r="DB9" s="183"/>
      <c r="DC9" s="183"/>
      <c r="DD9" s="183"/>
      <c r="DE9" s="183"/>
      <c r="DF9" s="183"/>
      <c r="DG9" s="183"/>
      <c r="DH9" s="183"/>
      <c r="DI9" s="183"/>
      <c r="DJ9" s="184"/>
      <c r="DK9" s="172">
        <v>0</v>
      </c>
      <c r="DL9" s="183"/>
      <c r="DM9" s="183"/>
      <c r="DN9" s="183"/>
      <c r="DO9" s="183"/>
      <c r="DP9" s="183"/>
      <c r="DQ9" s="183"/>
      <c r="DR9" s="183"/>
      <c r="DS9" s="183"/>
      <c r="DT9" s="184"/>
      <c r="DU9" s="14">
        <f>Z9*AM9*AZ9</f>
        <v>60000</v>
      </c>
      <c r="DV9" s="40">
        <f>BL9-DU9</f>
        <v>0</v>
      </c>
    </row>
    <row r="10" spans="1:126" s="14" customFormat="1" ht="91.5" customHeight="1" x14ac:dyDescent="0.25">
      <c r="A10" s="163" t="s">
        <v>2</v>
      </c>
      <c r="B10" s="164"/>
      <c r="C10" s="164"/>
      <c r="D10" s="164"/>
      <c r="E10" s="164"/>
      <c r="F10" s="165"/>
      <c r="G10" s="221" t="s">
        <v>177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7"/>
      <c r="Z10" s="194">
        <v>2</v>
      </c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4"/>
      <c r="AM10" s="194">
        <v>10</v>
      </c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4"/>
      <c r="AZ10" s="194">
        <v>860</v>
      </c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2">
        <f t="shared" si="0"/>
        <v>17200</v>
      </c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4"/>
      <c r="BX10" s="172">
        <v>17200</v>
      </c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4"/>
      <c r="CK10" s="172">
        <v>0</v>
      </c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4"/>
      <c r="CZ10" s="172">
        <v>0</v>
      </c>
      <c r="DA10" s="183"/>
      <c r="DB10" s="183"/>
      <c r="DC10" s="183"/>
      <c r="DD10" s="183"/>
      <c r="DE10" s="183"/>
      <c r="DF10" s="183"/>
      <c r="DG10" s="183"/>
      <c r="DH10" s="183"/>
      <c r="DI10" s="183"/>
      <c r="DJ10" s="184"/>
      <c r="DK10" s="172">
        <v>0</v>
      </c>
      <c r="DL10" s="183"/>
      <c r="DM10" s="183"/>
      <c r="DN10" s="183"/>
      <c r="DO10" s="183"/>
      <c r="DP10" s="183"/>
      <c r="DQ10" s="183"/>
      <c r="DR10" s="183"/>
      <c r="DS10" s="183"/>
      <c r="DT10" s="184"/>
      <c r="DU10" s="14">
        <f t="shared" ref="DU10:DU18" si="1">Z10*AM10*AZ10</f>
        <v>17200</v>
      </c>
      <c r="DV10" s="40">
        <f t="shared" ref="DV10:DV18" si="2">BL10-DU10</f>
        <v>0</v>
      </c>
    </row>
    <row r="11" spans="1:126" s="14" customFormat="1" ht="26.25" customHeight="1" x14ac:dyDescent="0.25">
      <c r="A11" s="163" t="s">
        <v>3</v>
      </c>
      <c r="B11" s="164"/>
      <c r="C11" s="164"/>
      <c r="D11" s="164"/>
      <c r="E11" s="164"/>
      <c r="F11" s="165"/>
      <c r="G11" s="221" t="s">
        <v>178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7"/>
      <c r="Z11" s="194">
        <v>1</v>
      </c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4"/>
      <c r="AM11" s="194">
        <v>8</v>
      </c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4"/>
      <c r="AZ11" s="194">
        <v>290.75</v>
      </c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2">
        <f t="shared" si="0"/>
        <v>2326</v>
      </c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4"/>
      <c r="BX11" s="172">
        <v>2326</v>
      </c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4"/>
      <c r="CK11" s="172">
        <v>0</v>
      </c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4"/>
      <c r="CZ11" s="172">
        <v>0</v>
      </c>
      <c r="DA11" s="183"/>
      <c r="DB11" s="183"/>
      <c r="DC11" s="183"/>
      <c r="DD11" s="183"/>
      <c r="DE11" s="183"/>
      <c r="DF11" s="183"/>
      <c r="DG11" s="183"/>
      <c r="DH11" s="183"/>
      <c r="DI11" s="183"/>
      <c r="DJ11" s="184"/>
      <c r="DK11" s="172">
        <v>0</v>
      </c>
      <c r="DL11" s="183"/>
      <c r="DM11" s="183"/>
      <c r="DN11" s="183"/>
      <c r="DO11" s="183"/>
      <c r="DP11" s="183"/>
      <c r="DQ11" s="183"/>
      <c r="DR11" s="183"/>
      <c r="DS11" s="183"/>
      <c r="DT11" s="184"/>
      <c r="DU11" s="14">
        <f t="shared" si="1"/>
        <v>2326</v>
      </c>
      <c r="DV11" s="40">
        <f t="shared" si="2"/>
        <v>0</v>
      </c>
    </row>
    <row r="12" spans="1:126" s="14" customFormat="1" ht="78.75" customHeight="1" x14ac:dyDescent="0.25">
      <c r="A12" s="163" t="s">
        <v>4</v>
      </c>
      <c r="B12" s="164"/>
      <c r="C12" s="164"/>
      <c r="D12" s="164"/>
      <c r="E12" s="164"/>
      <c r="F12" s="165"/>
      <c r="G12" s="221" t="s">
        <v>179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7"/>
      <c r="Z12" s="194">
        <v>2</v>
      </c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  <c r="AM12" s="194">
        <v>12</v>
      </c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4"/>
      <c r="AZ12" s="194">
        <v>250</v>
      </c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2">
        <f t="shared" si="0"/>
        <v>6000</v>
      </c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4"/>
      <c r="BX12" s="172">
        <v>6000</v>
      </c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4"/>
      <c r="CK12" s="172">
        <v>0</v>
      </c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4"/>
      <c r="CZ12" s="172">
        <v>0</v>
      </c>
      <c r="DA12" s="183"/>
      <c r="DB12" s="183"/>
      <c r="DC12" s="183"/>
      <c r="DD12" s="183"/>
      <c r="DE12" s="183"/>
      <c r="DF12" s="183"/>
      <c r="DG12" s="183"/>
      <c r="DH12" s="183"/>
      <c r="DI12" s="183"/>
      <c r="DJ12" s="184"/>
      <c r="DK12" s="172">
        <v>0</v>
      </c>
      <c r="DL12" s="183"/>
      <c r="DM12" s="183"/>
      <c r="DN12" s="183"/>
      <c r="DO12" s="183"/>
      <c r="DP12" s="183"/>
      <c r="DQ12" s="183"/>
      <c r="DR12" s="183"/>
      <c r="DS12" s="183"/>
      <c r="DT12" s="184"/>
      <c r="DU12" s="14">
        <f t="shared" si="1"/>
        <v>6000</v>
      </c>
      <c r="DV12" s="40">
        <f t="shared" si="2"/>
        <v>0</v>
      </c>
    </row>
    <row r="13" spans="1:126" s="14" customFormat="1" ht="80.25" customHeight="1" x14ac:dyDescent="0.25">
      <c r="A13" s="163" t="s">
        <v>5</v>
      </c>
      <c r="B13" s="164"/>
      <c r="C13" s="164"/>
      <c r="D13" s="164"/>
      <c r="E13" s="164"/>
      <c r="F13" s="165"/>
      <c r="G13" s="221" t="s">
        <v>180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7"/>
      <c r="Z13" s="194">
        <v>0</v>
      </c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4"/>
      <c r="AM13" s="194">
        <v>0</v>
      </c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4"/>
      <c r="AZ13" s="194">
        <v>0</v>
      </c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2">
        <f t="shared" si="0"/>
        <v>0</v>
      </c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4"/>
      <c r="BX13" s="172">
        <v>0</v>
      </c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4"/>
      <c r="CK13" s="172">
        <v>0</v>
      </c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4"/>
      <c r="CZ13" s="172">
        <v>0</v>
      </c>
      <c r="DA13" s="183"/>
      <c r="DB13" s="183"/>
      <c r="DC13" s="183"/>
      <c r="DD13" s="183"/>
      <c r="DE13" s="183"/>
      <c r="DF13" s="183"/>
      <c r="DG13" s="183"/>
      <c r="DH13" s="183"/>
      <c r="DI13" s="183"/>
      <c r="DJ13" s="184"/>
      <c r="DK13" s="172">
        <v>0</v>
      </c>
      <c r="DL13" s="183"/>
      <c r="DM13" s="183"/>
      <c r="DN13" s="183"/>
      <c r="DO13" s="183"/>
      <c r="DP13" s="183"/>
      <c r="DQ13" s="183"/>
      <c r="DR13" s="183"/>
      <c r="DS13" s="183"/>
      <c r="DT13" s="184"/>
      <c r="DU13" s="14">
        <f t="shared" si="1"/>
        <v>0</v>
      </c>
      <c r="DV13" s="40">
        <f t="shared" si="2"/>
        <v>0</v>
      </c>
    </row>
    <row r="14" spans="1:126" s="14" customFormat="1" ht="52.5" customHeight="1" x14ac:dyDescent="0.25">
      <c r="A14" s="163" t="s">
        <v>6</v>
      </c>
      <c r="B14" s="164"/>
      <c r="C14" s="164"/>
      <c r="D14" s="164"/>
      <c r="E14" s="164"/>
      <c r="F14" s="165"/>
      <c r="G14" s="221" t="s">
        <v>181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7"/>
      <c r="Z14" s="194">
        <v>0</v>
      </c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94">
        <v>0</v>
      </c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4"/>
      <c r="AZ14" s="194">
        <v>0</v>
      </c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2">
        <f t="shared" si="0"/>
        <v>0</v>
      </c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4"/>
      <c r="BX14" s="172">
        <v>0</v>
      </c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4"/>
      <c r="CK14" s="172">
        <v>0</v>
      </c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4"/>
      <c r="CZ14" s="172">
        <v>0</v>
      </c>
      <c r="DA14" s="183"/>
      <c r="DB14" s="183"/>
      <c r="DC14" s="183"/>
      <c r="DD14" s="183"/>
      <c r="DE14" s="183"/>
      <c r="DF14" s="183"/>
      <c r="DG14" s="183"/>
      <c r="DH14" s="183"/>
      <c r="DI14" s="183"/>
      <c r="DJ14" s="184"/>
      <c r="DK14" s="172">
        <v>0</v>
      </c>
      <c r="DL14" s="183"/>
      <c r="DM14" s="183"/>
      <c r="DN14" s="183"/>
      <c r="DO14" s="183"/>
      <c r="DP14" s="183"/>
      <c r="DQ14" s="183"/>
      <c r="DR14" s="183"/>
      <c r="DS14" s="183"/>
      <c r="DT14" s="184"/>
      <c r="DU14" s="14">
        <f t="shared" si="1"/>
        <v>0</v>
      </c>
      <c r="DV14" s="40">
        <f t="shared" si="2"/>
        <v>0</v>
      </c>
    </row>
    <row r="15" spans="1:126" s="14" customFormat="1" ht="26.25" customHeight="1" x14ac:dyDescent="0.25">
      <c r="A15" s="163" t="s">
        <v>7</v>
      </c>
      <c r="B15" s="164"/>
      <c r="C15" s="164"/>
      <c r="D15" s="164"/>
      <c r="E15" s="164"/>
      <c r="F15" s="165"/>
      <c r="G15" s="221" t="s">
        <v>182</v>
      </c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7"/>
      <c r="Z15" s="194">
        <v>2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4"/>
      <c r="AM15" s="194">
        <v>12</v>
      </c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4"/>
      <c r="AZ15" s="194">
        <v>9500</v>
      </c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2">
        <f>Z15*AM15*AZ15</f>
        <v>228000</v>
      </c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4"/>
      <c r="BX15" s="172">
        <v>228000</v>
      </c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4"/>
      <c r="CK15" s="172">
        <v>0</v>
      </c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4"/>
      <c r="CZ15" s="172">
        <v>0</v>
      </c>
      <c r="DA15" s="183"/>
      <c r="DB15" s="183"/>
      <c r="DC15" s="183"/>
      <c r="DD15" s="183"/>
      <c r="DE15" s="183"/>
      <c r="DF15" s="183"/>
      <c r="DG15" s="183"/>
      <c r="DH15" s="183"/>
      <c r="DI15" s="183"/>
      <c r="DJ15" s="184"/>
      <c r="DK15" s="172">
        <v>0</v>
      </c>
      <c r="DL15" s="183"/>
      <c r="DM15" s="183"/>
      <c r="DN15" s="183"/>
      <c r="DO15" s="183"/>
      <c r="DP15" s="183"/>
      <c r="DQ15" s="183"/>
      <c r="DR15" s="183"/>
      <c r="DS15" s="183"/>
      <c r="DT15" s="184"/>
      <c r="DU15" s="14">
        <f t="shared" si="1"/>
        <v>228000</v>
      </c>
      <c r="DV15" s="40">
        <f t="shared" si="2"/>
        <v>0</v>
      </c>
    </row>
    <row r="16" spans="1:126" s="14" customFormat="1" ht="66.75" customHeight="1" x14ac:dyDescent="0.25">
      <c r="A16" s="163" t="s">
        <v>8</v>
      </c>
      <c r="B16" s="164"/>
      <c r="C16" s="164"/>
      <c r="D16" s="164"/>
      <c r="E16" s="164"/>
      <c r="F16" s="165"/>
      <c r="G16" s="221" t="s">
        <v>183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7"/>
      <c r="Z16" s="194">
        <v>0</v>
      </c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4"/>
      <c r="AM16" s="194">
        <v>0</v>
      </c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4"/>
      <c r="AZ16" s="194">
        <v>0</v>
      </c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2">
        <f>Z16*AM16*AZ16</f>
        <v>0</v>
      </c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4"/>
      <c r="BX16" s="172">
        <v>0</v>
      </c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4"/>
      <c r="CK16" s="172">
        <v>0</v>
      </c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4"/>
      <c r="CZ16" s="172">
        <v>0</v>
      </c>
      <c r="DA16" s="183"/>
      <c r="DB16" s="183"/>
      <c r="DC16" s="183"/>
      <c r="DD16" s="183"/>
      <c r="DE16" s="183"/>
      <c r="DF16" s="183"/>
      <c r="DG16" s="183"/>
      <c r="DH16" s="183"/>
      <c r="DI16" s="183"/>
      <c r="DJ16" s="184"/>
      <c r="DK16" s="172">
        <v>0</v>
      </c>
      <c r="DL16" s="183"/>
      <c r="DM16" s="183"/>
      <c r="DN16" s="183"/>
      <c r="DO16" s="183"/>
      <c r="DP16" s="183"/>
      <c r="DQ16" s="183"/>
      <c r="DR16" s="183"/>
      <c r="DS16" s="183"/>
      <c r="DT16" s="184"/>
      <c r="DU16" s="14">
        <f t="shared" si="1"/>
        <v>0</v>
      </c>
      <c r="DV16" s="40">
        <f t="shared" si="2"/>
        <v>0</v>
      </c>
    </row>
    <row r="17" spans="1:126" s="14" customFormat="1" ht="39" customHeight="1" x14ac:dyDescent="0.25">
      <c r="A17" s="218"/>
      <c r="B17" s="219"/>
      <c r="C17" s="219"/>
      <c r="D17" s="219"/>
      <c r="E17" s="219"/>
      <c r="F17" s="220"/>
      <c r="G17" s="221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7"/>
      <c r="Z17" s="194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4"/>
      <c r="AM17" s="194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4"/>
      <c r="AZ17" s="194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2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4"/>
      <c r="BX17" s="172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4"/>
      <c r="CK17" s="172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4"/>
      <c r="CZ17" s="172"/>
      <c r="DA17" s="183"/>
      <c r="DB17" s="183"/>
      <c r="DC17" s="183"/>
      <c r="DD17" s="183"/>
      <c r="DE17" s="183"/>
      <c r="DF17" s="183"/>
      <c r="DG17" s="183"/>
      <c r="DH17" s="183"/>
      <c r="DI17" s="183"/>
      <c r="DJ17" s="184"/>
      <c r="DK17" s="172"/>
      <c r="DL17" s="183"/>
      <c r="DM17" s="183"/>
      <c r="DN17" s="183"/>
      <c r="DO17" s="183"/>
      <c r="DP17" s="183"/>
      <c r="DQ17" s="183"/>
      <c r="DR17" s="183"/>
      <c r="DS17" s="183"/>
      <c r="DT17" s="184"/>
      <c r="DU17" s="14">
        <f t="shared" si="1"/>
        <v>0</v>
      </c>
      <c r="DV17" s="40">
        <f t="shared" si="2"/>
        <v>0</v>
      </c>
    </row>
    <row r="18" spans="1:126" s="14" customFormat="1" ht="16.5" customHeight="1" x14ac:dyDescent="0.25">
      <c r="A18" s="215" t="s">
        <v>36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9"/>
      <c r="BL18" s="172">
        <f>SUM(BL9:BW17)</f>
        <v>313526</v>
      </c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4"/>
      <c r="BX18" s="172">
        <f>SUM(BX9:CJ17)</f>
        <v>313526</v>
      </c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4"/>
      <c r="CK18" s="194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4"/>
      <c r="CZ18" s="172">
        <f>CZ9+CZ10+CZ11+CZ12+CZ15</f>
        <v>0</v>
      </c>
      <c r="DA18" s="173"/>
      <c r="DB18" s="173"/>
      <c r="DC18" s="173"/>
      <c r="DD18" s="173"/>
      <c r="DE18" s="173"/>
      <c r="DF18" s="173"/>
      <c r="DG18" s="173"/>
      <c r="DH18" s="173"/>
      <c r="DI18" s="173"/>
      <c r="DJ18" s="174"/>
      <c r="DK18" s="194"/>
      <c r="DL18" s="173"/>
      <c r="DM18" s="173"/>
      <c r="DN18" s="173"/>
      <c r="DO18" s="173"/>
      <c r="DP18" s="173"/>
      <c r="DQ18" s="173"/>
      <c r="DR18" s="173"/>
      <c r="DS18" s="173"/>
      <c r="DT18" s="174"/>
      <c r="DU18" s="14">
        <f t="shared" si="1"/>
        <v>0</v>
      </c>
      <c r="DV18" s="40">
        <f t="shared" si="2"/>
        <v>313526</v>
      </c>
    </row>
  </sheetData>
  <mergeCells count="118">
    <mergeCell ref="BX5:DT5"/>
    <mergeCell ref="BX6:CJ7"/>
    <mergeCell ref="CK6:CY7"/>
    <mergeCell ref="CZ6:DT6"/>
    <mergeCell ref="CZ7:DJ7"/>
    <mergeCell ref="DK7:DT7"/>
    <mergeCell ref="A5:F7"/>
    <mergeCell ref="G5:Y7"/>
    <mergeCell ref="Z5:AL7"/>
    <mergeCell ref="AM5:AY7"/>
    <mergeCell ref="AZ5:BK7"/>
    <mergeCell ref="BL5:BW7"/>
    <mergeCell ref="BX8:CJ8"/>
    <mergeCell ref="CK8:CY8"/>
    <mergeCell ref="CZ8:DJ8"/>
    <mergeCell ref="DK8:DT8"/>
    <mergeCell ref="A9:F9"/>
    <mergeCell ref="G9:Y9"/>
    <mergeCell ref="Z9:AL9"/>
    <mergeCell ref="AM9:AY9"/>
    <mergeCell ref="AZ9:BK9"/>
    <mergeCell ref="BL9:BW9"/>
    <mergeCell ref="A8:F8"/>
    <mergeCell ref="G8:Y8"/>
    <mergeCell ref="Z8:AL8"/>
    <mergeCell ref="AM8:AY8"/>
    <mergeCell ref="AZ8:BK8"/>
    <mergeCell ref="BL8:BW8"/>
    <mergeCell ref="BX9:CJ9"/>
    <mergeCell ref="CK9:CY9"/>
    <mergeCell ref="CZ9:DJ9"/>
    <mergeCell ref="DK9:DT9"/>
    <mergeCell ref="DK10:DT10"/>
    <mergeCell ref="A11:F11"/>
    <mergeCell ref="G11:Y11"/>
    <mergeCell ref="Z11:AL11"/>
    <mergeCell ref="AM11:AY11"/>
    <mergeCell ref="AZ11:BK11"/>
    <mergeCell ref="BL11:BW11"/>
    <mergeCell ref="BX11:CJ11"/>
    <mergeCell ref="CK11:CY11"/>
    <mergeCell ref="CZ11:DJ11"/>
    <mergeCell ref="DK11:DT11"/>
    <mergeCell ref="A10:F10"/>
    <mergeCell ref="G10:Y10"/>
    <mergeCell ref="Z10:AL10"/>
    <mergeCell ref="AM10:AY10"/>
    <mergeCell ref="AZ10:BK10"/>
    <mergeCell ref="BL10:BW10"/>
    <mergeCell ref="BX10:CJ10"/>
    <mergeCell ref="CK10:CY10"/>
    <mergeCell ref="CZ10:DJ10"/>
    <mergeCell ref="DK12:DT12"/>
    <mergeCell ref="A13:F13"/>
    <mergeCell ref="G13:Y13"/>
    <mergeCell ref="Z13:AL13"/>
    <mergeCell ref="AM13:AY13"/>
    <mergeCell ref="AZ13:BK13"/>
    <mergeCell ref="BL13:BW13"/>
    <mergeCell ref="BX13:CJ13"/>
    <mergeCell ref="CK13:CY13"/>
    <mergeCell ref="CZ13:DJ13"/>
    <mergeCell ref="DK13:DT13"/>
    <mergeCell ref="A12:F12"/>
    <mergeCell ref="G12:Y12"/>
    <mergeCell ref="Z12:AL12"/>
    <mergeCell ref="AM12:AY12"/>
    <mergeCell ref="AZ12:BK12"/>
    <mergeCell ref="BL12:BW12"/>
    <mergeCell ref="BX12:CJ12"/>
    <mergeCell ref="CK12:CY12"/>
    <mergeCell ref="CZ12:DJ12"/>
    <mergeCell ref="CK16:CY16"/>
    <mergeCell ref="CZ16:DJ16"/>
    <mergeCell ref="DK14:DT14"/>
    <mergeCell ref="A15:F15"/>
    <mergeCell ref="G15:Y15"/>
    <mergeCell ref="Z15:AL15"/>
    <mergeCell ref="AM15:AY15"/>
    <mergeCell ref="AZ15:BK15"/>
    <mergeCell ref="BL15:BW15"/>
    <mergeCell ref="BX15:CJ15"/>
    <mergeCell ref="CK15:CY15"/>
    <mergeCell ref="CZ15:DJ15"/>
    <mergeCell ref="DK15:DT15"/>
    <mergeCell ref="A14:F14"/>
    <mergeCell ref="G14:Y14"/>
    <mergeCell ref="Z14:AL14"/>
    <mergeCell ref="AM14:AY14"/>
    <mergeCell ref="AZ14:BK14"/>
    <mergeCell ref="BL14:BW14"/>
    <mergeCell ref="BX14:CJ14"/>
    <mergeCell ref="CK14:CY14"/>
    <mergeCell ref="CZ14:DJ14"/>
    <mergeCell ref="A18:BK18"/>
    <mergeCell ref="BL18:BW18"/>
    <mergeCell ref="BX18:CJ18"/>
    <mergeCell ref="CK18:CY18"/>
    <mergeCell ref="CZ18:DJ18"/>
    <mergeCell ref="DK18:DT18"/>
    <mergeCell ref="DK16:DT16"/>
    <mergeCell ref="A17:F17"/>
    <mergeCell ref="G17:Y17"/>
    <mergeCell ref="Z17:AL17"/>
    <mergeCell ref="AM17:AY17"/>
    <mergeCell ref="AZ17:BK17"/>
    <mergeCell ref="BL17:BW17"/>
    <mergeCell ref="BX17:CJ17"/>
    <mergeCell ref="CK17:CY17"/>
    <mergeCell ref="CZ17:DJ17"/>
    <mergeCell ref="DK17:DT17"/>
    <mergeCell ref="A16:F16"/>
    <mergeCell ref="G16:Y16"/>
    <mergeCell ref="Z16:AL16"/>
    <mergeCell ref="AM16:AY16"/>
    <mergeCell ref="AZ16:BK16"/>
    <mergeCell ref="BL16:BW16"/>
    <mergeCell ref="BX16:CJ16"/>
  </mergeCells>
  <pageMargins left="0.19685039370078741" right="0.19685039370078741" top="0.78740157480314965" bottom="0.39370078740157483" header="0.19685039370078741" footer="0.19685039370078741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4"/>
  <sheetViews>
    <sheetView zoomScaleSheetLayoutView="100" workbookViewId="0">
      <selection activeCell="BS14" sqref="BS14:CE14"/>
    </sheetView>
  </sheetViews>
  <sheetFormatPr defaultColWidth="0.85546875" defaultRowHeight="15" x14ac:dyDescent="0.25"/>
  <cols>
    <col min="1" max="23" width="0.85546875" style="18"/>
    <col min="24" max="24" width="13" style="18" customWidth="1"/>
    <col min="25" max="132" width="0.85546875" style="18"/>
    <col min="133" max="133" width="8.5703125" style="18" bestFit="1" customWidth="1"/>
    <col min="134" max="134" width="9.28515625" style="18" customWidth="1"/>
    <col min="135" max="279" width="0.85546875" style="18"/>
    <col min="280" max="280" width="13" style="18" customWidth="1"/>
    <col min="281" max="535" width="0.85546875" style="18"/>
    <col min="536" max="536" width="13" style="18" customWidth="1"/>
    <col min="537" max="791" width="0.85546875" style="18"/>
    <col min="792" max="792" width="13" style="18" customWidth="1"/>
    <col min="793" max="1047" width="0.85546875" style="18"/>
    <col min="1048" max="1048" width="13" style="18" customWidth="1"/>
    <col min="1049" max="1303" width="0.85546875" style="18"/>
    <col min="1304" max="1304" width="13" style="18" customWidth="1"/>
    <col min="1305" max="1559" width="0.85546875" style="18"/>
    <col min="1560" max="1560" width="13" style="18" customWidth="1"/>
    <col min="1561" max="1815" width="0.85546875" style="18"/>
    <col min="1816" max="1816" width="13" style="18" customWidth="1"/>
    <col min="1817" max="2071" width="0.85546875" style="18"/>
    <col min="2072" max="2072" width="13" style="18" customWidth="1"/>
    <col min="2073" max="2327" width="0.85546875" style="18"/>
    <col min="2328" max="2328" width="13" style="18" customWidth="1"/>
    <col min="2329" max="2583" width="0.85546875" style="18"/>
    <col min="2584" max="2584" width="13" style="18" customWidth="1"/>
    <col min="2585" max="2839" width="0.85546875" style="18"/>
    <col min="2840" max="2840" width="13" style="18" customWidth="1"/>
    <col min="2841" max="3095" width="0.85546875" style="18"/>
    <col min="3096" max="3096" width="13" style="18" customWidth="1"/>
    <col min="3097" max="3351" width="0.85546875" style="18"/>
    <col min="3352" max="3352" width="13" style="18" customWidth="1"/>
    <col min="3353" max="3607" width="0.85546875" style="18"/>
    <col min="3608" max="3608" width="13" style="18" customWidth="1"/>
    <col min="3609" max="3863" width="0.85546875" style="18"/>
    <col min="3864" max="3864" width="13" style="18" customWidth="1"/>
    <col min="3865" max="4119" width="0.85546875" style="18"/>
    <col min="4120" max="4120" width="13" style="18" customWidth="1"/>
    <col min="4121" max="4375" width="0.85546875" style="18"/>
    <col min="4376" max="4376" width="13" style="18" customWidth="1"/>
    <col min="4377" max="4631" width="0.85546875" style="18"/>
    <col min="4632" max="4632" width="13" style="18" customWidth="1"/>
    <col min="4633" max="4887" width="0.85546875" style="18"/>
    <col min="4888" max="4888" width="13" style="18" customWidth="1"/>
    <col min="4889" max="5143" width="0.85546875" style="18"/>
    <col min="5144" max="5144" width="13" style="18" customWidth="1"/>
    <col min="5145" max="5399" width="0.85546875" style="18"/>
    <col min="5400" max="5400" width="13" style="18" customWidth="1"/>
    <col min="5401" max="5655" width="0.85546875" style="18"/>
    <col min="5656" max="5656" width="13" style="18" customWidth="1"/>
    <col min="5657" max="5911" width="0.85546875" style="18"/>
    <col min="5912" max="5912" width="13" style="18" customWidth="1"/>
    <col min="5913" max="6167" width="0.85546875" style="18"/>
    <col min="6168" max="6168" width="13" style="18" customWidth="1"/>
    <col min="6169" max="6423" width="0.85546875" style="18"/>
    <col min="6424" max="6424" width="13" style="18" customWidth="1"/>
    <col min="6425" max="6679" width="0.85546875" style="18"/>
    <col min="6680" max="6680" width="13" style="18" customWidth="1"/>
    <col min="6681" max="6935" width="0.85546875" style="18"/>
    <col min="6936" max="6936" width="13" style="18" customWidth="1"/>
    <col min="6937" max="7191" width="0.85546875" style="18"/>
    <col min="7192" max="7192" width="13" style="18" customWidth="1"/>
    <col min="7193" max="7447" width="0.85546875" style="18"/>
    <col min="7448" max="7448" width="13" style="18" customWidth="1"/>
    <col min="7449" max="7703" width="0.85546875" style="18"/>
    <col min="7704" max="7704" width="13" style="18" customWidth="1"/>
    <col min="7705" max="7959" width="0.85546875" style="18"/>
    <col min="7960" max="7960" width="13" style="18" customWidth="1"/>
    <col min="7961" max="8215" width="0.85546875" style="18"/>
    <col min="8216" max="8216" width="13" style="18" customWidth="1"/>
    <col min="8217" max="8471" width="0.85546875" style="18"/>
    <col min="8472" max="8472" width="13" style="18" customWidth="1"/>
    <col min="8473" max="8727" width="0.85546875" style="18"/>
    <col min="8728" max="8728" width="13" style="18" customWidth="1"/>
    <col min="8729" max="8983" width="0.85546875" style="18"/>
    <col min="8984" max="8984" width="13" style="18" customWidth="1"/>
    <col min="8985" max="9239" width="0.85546875" style="18"/>
    <col min="9240" max="9240" width="13" style="18" customWidth="1"/>
    <col min="9241" max="9495" width="0.85546875" style="18"/>
    <col min="9496" max="9496" width="13" style="18" customWidth="1"/>
    <col min="9497" max="9751" width="0.85546875" style="18"/>
    <col min="9752" max="9752" width="13" style="18" customWidth="1"/>
    <col min="9753" max="10007" width="0.85546875" style="18"/>
    <col min="10008" max="10008" width="13" style="18" customWidth="1"/>
    <col min="10009" max="10263" width="0.85546875" style="18"/>
    <col min="10264" max="10264" width="13" style="18" customWidth="1"/>
    <col min="10265" max="10519" width="0.85546875" style="18"/>
    <col min="10520" max="10520" width="13" style="18" customWidth="1"/>
    <col min="10521" max="10775" width="0.85546875" style="18"/>
    <col min="10776" max="10776" width="13" style="18" customWidth="1"/>
    <col min="10777" max="11031" width="0.85546875" style="18"/>
    <col min="11032" max="11032" width="13" style="18" customWidth="1"/>
    <col min="11033" max="11287" width="0.85546875" style="18"/>
    <col min="11288" max="11288" width="13" style="18" customWidth="1"/>
    <col min="11289" max="11543" width="0.85546875" style="18"/>
    <col min="11544" max="11544" width="13" style="18" customWidth="1"/>
    <col min="11545" max="11799" width="0.85546875" style="18"/>
    <col min="11800" max="11800" width="13" style="18" customWidth="1"/>
    <col min="11801" max="12055" width="0.85546875" style="18"/>
    <col min="12056" max="12056" width="13" style="18" customWidth="1"/>
    <col min="12057" max="12311" width="0.85546875" style="18"/>
    <col min="12312" max="12312" width="13" style="18" customWidth="1"/>
    <col min="12313" max="12567" width="0.85546875" style="18"/>
    <col min="12568" max="12568" width="13" style="18" customWidth="1"/>
    <col min="12569" max="12823" width="0.85546875" style="18"/>
    <col min="12824" max="12824" width="13" style="18" customWidth="1"/>
    <col min="12825" max="13079" width="0.85546875" style="18"/>
    <col min="13080" max="13080" width="13" style="18" customWidth="1"/>
    <col min="13081" max="13335" width="0.85546875" style="18"/>
    <col min="13336" max="13336" width="13" style="18" customWidth="1"/>
    <col min="13337" max="13591" width="0.85546875" style="18"/>
    <col min="13592" max="13592" width="13" style="18" customWidth="1"/>
    <col min="13593" max="13847" width="0.85546875" style="18"/>
    <col min="13848" max="13848" width="13" style="18" customWidth="1"/>
    <col min="13849" max="14103" width="0.85546875" style="18"/>
    <col min="14104" max="14104" width="13" style="18" customWidth="1"/>
    <col min="14105" max="14359" width="0.85546875" style="18"/>
    <col min="14360" max="14360" width="13" style="18" customWidth="1"/>
    <col min="14361" max="14615" width="0.85546875" style="18"/>
    <col min="14616" max="14616" width="13" style="18" customWidth="1"/>
    <col min="14617" max="14871" width="0.85546875" style="18"/>
    <col min="14872" max="14872" width="13" style="18" customWidth="1"/>
    <col min="14873" max="15127" width="0.85546875" style="18"/>
    <col min="15128" max="15128" width="13" style="18" customWidth="1"/>
    <col min="15129" max="15383" width="0.85546875" style="18"/>
    <col min="15384" max="15384" width="13" style="18" customWidth="1"/>
    <col min="15385" max="15639" width="0.85546875" style="18"/>
    <col min="15640" max="15640" width="13" style="18" customWidth="1"/>
    <col min="15641" max="15895" width="0.85546875" style="18"/>
    <col min="15896" max="15896" width="13" style="18" customWidth="1"/>
    <col min="15897" max="16151" width="0.85546875" style="18"/>
    <col min="16152" max="16152" width="13" style="18" customWidth="1"/>
    <col min="16153" max="16384" width="0.85546875" style="18"/>
  </cols>
  <sheetData>
    <row r="1" spans="1:134" s="15" customFormat="1" ht="3" customHeight="1" x14ac:dyDescent="0.25"/>
    <row r="2" spans="1:134" s="15" customFormat="1" x14ac:dyDescent="0.25">
      <c r="A2" s="15" t="s">
        <v>184</v>
      </c>
    </row>
    <row r="3" spans="1:134" s="15" customFormat="1" ht="12.75" customHeight="1" x14ac:dyDescent="0.25"/>
    <row r="4" spans="1:134" s="16" customFormat="1" ht="11.25" customHeight="1" x14ac:dyDescent="0.2">
      <c r="A4" s="235" t="s">
        <v>10</v>
      </c>
      <c r="B4" s="236"/>
      <c r="C4" s="236"/>
      <c r="D4" s="236"/>
      <c r="E4" s="236"/>
      <c r="F4" s="237"/>
      <c r="G4" s="235" t="s">
        <v>0</v>
      </c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7"/>
      <c r="Y4" s="235" t="s">
        <v>185</v>
      </c>
      <c r="Z4" s="236"/>
      <c r="AA4" s="236"/>
      <c r="AB4" s="236"/>
      <c r="AC4" s="236"/>
      <c r="AD4" s="236"/>
      <c r="AE4" s="236"/>
      <c r="AF4" s="236"/>
      <c r="AG4" s="236"/>
      <c r="AH4" s="236"/>
      <c r="AI4" s="237"/>
      <c r="AJ4" s="235" t="s">
        <v>186</v>
      </c>
      <c r="AK4" s="236"/>
      <c r="AL4" s="236"/>
      <c r="AM4" s="236"/>
      <c r="AN4" s="236"/>
      <c r="AO4" s="236"/>
      <c r="AP4" s="236"/>
      <c r="AQ4" s="236"/>
      <c r="AR4" s="236"/>
      <c r="AS4" s="236"/>
      <c r="AT4" s="237"/>
      <c r="AU4" s="235" t="s">
        <v>187</v>
      </c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7"/>
      <c r="BH4" s="235" t="s">
        <v>188</v>
      </c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5" t="s">
        <v>189</v>
      </c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7"/>
      <c r="CF4" s="228" t="s">
        <v>85</v>
      </c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6"/>
    </row>
    <row r="5" spans="1:134" s="16" customFormat="1" ht="84" customHeight="1" x14ac:dyDescent="0.2">
      <c r="A5" s="238"/>
      <c r="B5" s="239"/>
      <c r="C5" s="239"/>
      <c r="D5" s="239"/>
      <c r="E5" s="239"/>
      <c r="F5" s="240"/>
      <c r="G5" s="238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40"/>
      <c r="Y5" s="238"/>
      <c r="Z5" s="239"/>
      <c r="AA5" s="239"/>
      <c r="AB5" s="239"/>
      <c r="AC5" s="239"/>
      <c r="AD5" s="239"/>
      <c r="AE5" s="239"/>
      <c r="AF5" s="239"/>
      <c r="AG5" s="239"/>
      <c r="AH5" s="239"/>
      <c r="AI5" s="240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40"/>
      <c r="AU5" s="238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38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8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40"/>
      <c r="CF5" s="354" t="s">
        <v>105</v>
      </c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6"/>
      <c r="CS5" s="354" t="s">
        <v>87</v>
      </c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6"/>
      <c r="DH5" s="294" t="s">
        <v>88</v>
      </c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6"/>
    </row>
    <row r="6" spans="1:134" s="16" customFormat="1" ht="26.25" customHeight="1" x14ac:dyDescent="0.2">
      <c r="A6" s="241"/>
      <c r="B6" s="242"/>
      <c r="C6" s="242"/>
      <c r="D6" s="242"/>
      <c r="E6" s="242"/>
      <c r="F6" s="243"/>
      <c r="G6" s="241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3"/>
      <c r="Y6" s="241"/>
      <c r="Z6" s="242"/>
      <c r="AA6" s="242"/>
      <c r="AB6" s="242"/>
      <c r="AC6" s="242"/>
      <c r="AD6" s="242"/>
      <c r="AE6" s="242"/>
      <c r="AF6" s="242"/>
      <c r="AG6" s="242"/>
      <c r="AH6" s="242"/>
      <c r="AI6" s="243"/>
      <c r="AJ6" s="241"/>
      <c r="AK6" s="242"/>
      <c r="AL6" s="242"/>
      <c r="AM6" s="242"/>
      <c r="AN6" s="242"/>
      <c r="AO6" s="242"/>
      <c r="AP6" s="242"/>
      <c r="AQ6" s="242"/>
      <c r="AR6" s="242"/>
      <c r="AS6" s="242"/>
      <c r="AT6" s="243"/>
      <c r="AU6" s="241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3"/>
      <c r="BH6" s="241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1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3"/>
      <c r="CF6" s="210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2"/>
      <c r="CS6" s="210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2"/>
      <c r="DH6" s="228" t="s">
        <v>92</v>
      </c>
      <c r="DI6" s="229"/>
      <c r="DJ6" s="229"/>
      <c r="DK6" s="229"/>
      <c r="DL6" s="229"/>
      <c r="DM6" s="229"/>
      <c r="DN6" s="229"/>
      <c r="DO6" s="229"/>
      <c r="DP6" s="229"/>
      <c r="DQ6" s="229"/>
      <c r="DR6" s="230"/>
      <c r="DS6" s="228" t="s">
        <v>93</v>
      </c>
      <c r="DT6" s="229"/>
      <c r="DU6" s="229"/>
      <c r="DV6" s="229"/>
      <c r="DW6" s="229"/>
      <c r="DX6" s="229"/>
      <c r="DY6" s="229"/>
      <c r="DZ6" s="229"/>
      <c r="EA6" s="229"/>
      <c r="EB6" s="230"/>
    </row>
    <row r="7" spans="1:134" s="17" customFormat="1" ht="12.75" x14ac:dyDescent="0.25">
      <c r="A7" s="222">
        <v>1</v>
      </c>
      <c r="B7" s="223"/>
      <c r="C7" s="223"/>
      <c r="D7" s="223"/>
      <c r="E7" s="223"/>
      <c r="F7" s="224"/>
      <c r="G7" s="222">
        <v>2</v>
      </c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4"/>
      <c r="Y7" s="222">
        <v>3</v>
      </c>
      <c r="Z7" s="223"/>
      <c r="AA7" s="223"/>
      <c r="AB7" s="223"/>
      <c r="AC7" s="223"/>
      <c r="AD7" s="223"/>
      <c r="AE7" s="223"/>
      <c r="AF7" s="223"/>
      <c r="AG7" s="223"/>
      <c r="AH7" s="223"/>
      <c r="AI7" s="224"/>
      <c r="AJ7" s="222">
        <v>4</v>
      </c>
      <c r="AK7" s="223"/>
      <c r="AL7" s="223"/>
      <c r="AM7" s="223"/>
      <c r="AN7" s="223"/>
      <c r="AO7" s="223"/>
      <c r="AP7" s="223"/>
      <c r="AQ7" s="223"/>
      <c r="AR7" s="223"/>
      <c r="AS7" s="223"/>
      <c r="AT7" s="224"/>
      <c r="AU7" s="222">
        <v>5</v>
      </c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4"/>
      <c r="BH7" s="222">
        <v>6</v>
      </c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2">
        <v>7</v>
      </c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4"/>
      <c r="CF7" s="351">
        <v>8</v>
      </c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3"/>
      <c r="CS7" s="351">
        <v>9</v>
      </c>
      <c r="CT7" s="352"/>
      <c r="CU7" s="352"/>
      <c r="CV7" s="352"/>
      <c r="CW7" s="352"/>
      <c r="CX7" s="352"/>
      <c r="CY7" s="352"/>
      <c r="CZ7" s="352"/>
      <c r="DA7" s="352"/>
      <c r="DB7" s="352"/>
      <c r="DC7" s="352"/>
      <c r="DD7" s="352"/>
      <c r="DE7" s="352"/>
      <c r="DF7" s="352"/>
      <c r="DG7" s="353"/>
      <c r="DH7" s="351">
        <v>10</v>
      </c>
      <c r="DI7" s="352"/>
      <c r="DJ7" s="352"/>
      <c r="DK7" s="352"/>
      <c r="DL7" s="352"/>
      <c r="DM7" s="352"/>
      <c r="DN7" s="352"/>
      <c r="DO7" s="352"/>
      <c r="DP7" s="352"/>
      <c r="DQ7" s="352"/>
      <c r="DR7" s="353"/>
      <c r="DS7" s="351">
        <v>11</v>
      </c>
      <c r="DT7" s="352"/>
      <c r="DU7" s="352"/>
      <c r="DV7" s="352"/>
      <c r="DW7" s="352"/>
      <c r="DX7" s="352"/>
      <c r="DY7" s="352"/>
      <c r="DZ7" s="352"/>
      <c r="EA7" s="352"/>
      <c r="EB7" s="353"/>
    </row>
    <row r="8" spans="1:134" s="14" customFormat="1" ht="35.25" customHeight="1" x14ac:dyDescent="0.25">
      <c r="A8" s="163" t="s">
        <v>1</v>
      </c>
      <c r="B8" s="164"/>
      <c r="C8" s="164"/>
      <c r="D8" s="164"/>
      <c r="E8" s="164"/>
      <c r="F8" s="165"/>
      <c r="G8" s="166" t="s">
        <v>190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9"/>
      <c r="Y8" s="180">
        <v>247</v>
      </c>
      <c r="Z8" s="181"/>
      <c r="AA8" s="181"/>
      <c r="AB8" s="181"/>
      <c r="AC8" s="181"/>
      <c r="AD8" s="181"/>
      <c r="AE8" s="181"/>
      <c r="AF8" s="181"/>
      <c r="AG8" s="181"/>
      <c r="AH8" s="181"/>
      <c r="AI8" s="182"/>
      <c r="AJ8" s="180" t="s">
        <v>191</v>
      </c>
      <c r="AK8" s="181"/>
      <c r="AL8" s="181"/>
      <c r="AM8" s="181"/>
      <c r="AN8" s="181"/>
      <c r="AO8" s="181"/>
      <c r="AP8" s="181"/>
      <c r="AQ8" s="181"/>
      <c r="AR8" s="181"/>
      <c r="AS8" s="181"/>
      <c r="AT8" s="182"/>
      <c r="AU8" s="271">
        <v>195000</v>
      </c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3"/>
      <c r="BH8" s="180">
        <v>10</v>
      </c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271">
        <f>AU8*BH8</f>
        <v>1950000</v>
      </c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3"/>
      <c r="CF8" s="172">
        <v>1800000</v>
      </c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4"/>
      <c r="CS8" s="172">
        <v>0</v>
      </c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4"/>
      <c r="DH8" s="172">
        <v>150000</v>
      </c>
      <c r="DI8" s="183"/>
      <c r="DJ8" s="183"/>
      <c r="DK8" s="183"/>
      <c r="DL8" s="183"/>
      <c r="DM8" s="183"/>
      <c r="DN8" s="183"/>
      <c r="DO8" s="183"/>
      <c r="DP8" s="183"/>
      <c r="DQ8" s="183"/>
      <c r="DR8" s="184"/>
      <c r="DS8" s="172">
        <v>0</v>
      </c>
      <c r="DT8" s="183"/>
      <c r="DU8" s="183"/>
      <c r="DV8" s="183"/>
      <c r="DW8" s="183"/>
      <c r="DX8" s="183"/>
      <c r="DY8" s="183"/>
      <c r="DZ8" s="183"/>
      <c r="EA8" s="183"/>
      <c r="EB8" s="184"/>
      <c r="EC8" s="14">
        <f>AU8*BH8</f>
        <v>1950000</v>
      </c>
      <c r="ED8" s="40">
        <f>BS8-EC8</f>
        <v>0</v>
      </c>
    </row>
    <row r="9" spans="1:134" s="14" customFormat="1" ht="32.25" customHeight="1" x14ac:dyDescent="0.25">
      <c r="A9" s="218" t="s">
        <v>2</v>
      </c>
      <c r="B9" s="219"/>
      <c r="C9" s="219"/>
      <c r="D9" s="219"/>
      <c r="E9" s="219"/>
      <c r="F9" s="220"/>
      <c r="G9" s="166" t="s">
        <v>192</v>
      </c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8"/>
      <c r="Y9" s="194">
        <v>247</v>
      </c>
      <c r="Z9" s="173"/>
      <c r="AA9" s="173"/>
      <c r="AB9" s="173"/>
      <c r="AC9" s="173"/>
      <c r="AD9" s="173"/>
      <c r="AE9" s="173"/>
      <c r="AF9" s="173"/>
      <c r="AG9" s="173"/>
      <c r="AH9" s="173"/>
      <c r="AI9" s="174"/>
      <c r="AJ9" s="194" t="s">
        <v>193</v>
      </c>
      <c r="AK9" s="173"/>
      <c r="AL9" s="173"/>
      <c r="AM9" s="173"/>
      <c r="AN9" s="173"/>
      <c r="AO9" s="173"/>
      <c r="AP9" s="173"/>
      <c r="AQ9" s="173"/>
      <c r="AR9" s="173"/>
      <c r="AS9" s="173"/>
      <c r="AT9" s="174"/>
      <c r="AU9" s="172">
        <v>1000</v>
      </c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4"/>
      <c r="BH9" s="194">
        <v>3124.99</v>
      </c>
      <c r="BI9" s="173"/>
      <c r="BJ9" s="173"/>
      <c r="BK9" s="173"/>
      <c r="BL9" s="173"/>
      <c r="BM9" s="173"/>
      <c r="BN9" s="173"/>
      <c r="BO9" s="173"/>
      <c r="BP9" s="173"/>
      <c r="BQ9" s="173"/>
      <c r="BR9" s="174"/>
      <c r="BS9" s="271">
        <f>AU9*BH9+2</f>
        <v>3124992</v>
      </c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3"/>
      <c r="CF9" s="172">
        <v>3124992</v>
      </c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4"/>
      <c r="CS9" s="172">
        <v>0</v>
      </c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4"/>
      <c r="DH9" s="172">
        <v>0</v>
      </c>
      <c r="DI9" s="183"/>
      <c r="DJ9" s="183"/>
      <c r="DK9" s="183"/>
      <c r="DL9" s="183"/>
      <c r="DM9" s="183"/>
      <c r="DN9" s="183"/>
      <c r="DO9" s="183"/>
      <c r="DP9" s="183"/>
      <c r="DQ9" s="183"/>
      <c r="DR9" s="184"/>
      <c r="DS9" s="172">
        <v>0</v>
      </c>
      <c r="DT9" s="183"/>
      <c r="DU9" s="183"/>
      <c r="DV9" s="183"/>
      <c r="DW9" s="183"/>
      <c r="DX9" s="183"/>
      <c r="DY9" s="183"/>
      <c r="DZ9" s="183"/>
      <c r="EA9" s="183"/>
      <c r="EB9" s="184"/>
      <c r="EC9" s="14">
        <f>AU9*BH9</f>
        <v>3124990</v>
      </c>
      <c r="ED9" s="40">
        <f>BS9-EC9</f>
        <v>2</v>
      </c>
    </row>
    <row r="10" spans="1:134" s="14" customFormat="1" ht="32.25" customHeight="1" x14ac:dyDescent="0.25">
      <c r="A10" s="218" t="s">
        <v>2</v>
      </c>
      <c r="B10" s="219"/>
      <c r="C10" s="219"/>
      <c r="D10" s="219"/>
      <c r="E10" s="219"/>
      <c r="F10" s="220"/>
      <c r="G10" s="166" t="s">
        <v>192</v>
      </c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8"/>
      <c r="Y10" s="194">
        <v>247</v>
      </c>
      <c r="Z10" s="173"/>
      <c r="AA10" s="173"/>
      <c r="AB10" s="173"/>
      <c r="AC10" s="173"/>
      <c r="AD10" s="173"/>
      <c r="AE10" s="173"/>
      <c r="AF10" s="173"/>
      <c r="AG10" s="173"/>
      <c r="AH10" s="173"/>
      <c r="AI10" s="174"/>
      <c r="AJ10" s="194" t="s">
        <v>195</v>
      </c>
      <c r="AK10" s="173"/>
      <c r="AL10" s="173"/>
      <c r="AM10" s="173"/>
      <c r="AN10" s="173"/>
      <c r="AO10" s="173"/>
      <c r="AP10" s="173"/>
      <c r="AQ10" s="173"/>
      <c r="AR10" s="173"/>
      <c r="AS10" s="173"/>
      <c r="AT10" s="174"/>
      <c r="AU10" s="172">
        <v>10</v>
      </c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4"/>
      <c r="BH10" s="194">
        <v>14152</v>
      </c>
      <c r="BI10" s="173"/>
      <c r="BJ10" s="173"/>
      <c r="BK10" s="173"/>
      <c r="BL10" s="173"/>
      <c r="BM10" s="173"/>
      <c r="BN10" s="173"/>
      <c r="BO10" s="173"/>
      <c r="BP10" s="173"/>
      <c r="BQ10" s="173"/>
      <c r="BR10" s="174"/>
      <c r="BS10" s="271">
        <f>AU10*BH10</f>
        <v>141520</v>
      </c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3"/>
      <c r="CF10" s="172">
        <v>141520</v>
      </c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4"/>
      <c r="CS10" s="172">
        <v>0</v>
      </c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4"/>
      <c r="DH10" s="172">
        <v>0</v>
      </c>
      <c r="DI10" s="183"/>
      <c r="DJ10" s="183"/>
      <c r="DK10" s="183"/>
      <c r="DL10" s="183"/>
      <c r="DM10" s="183"/>
      <c r="DN10" s="183"/>
      <c r="DO10" s="183"/>
      <c r="DP10" s="183"/>
      <c r="DQ10" s="183"/>
      <c r="DR10" s="184"/>
      <c r="DS10" s="172">
        <v>0</v>
      </c>
      <c r="DT10" s="183"/>
      <c r="DU10" s="183"/>
      <c r="DV10" s="183"/>
      <c r="DW10" s="183"/>
      <c r="DX10" s="183"/>
      <c r="DY10" s="183"/>
      <c r="DZ10" s="183"/>
      <c r="EA10" s="183"/>
      <c r="EB10" s="184"/>
      <c r="EC10" s="14">
        <f t="shared" ref="EC10:EC13" si="0">AU10*BH10</f>
        <v>141520</v>
      </c>
      <c r="ED10" s="40">
        <f t="shared" ref="ED10:ED12" si="1">BS10-EC10</f>
        <v>0</v>
      </c>
    </row>
    <row r="11" spans="1:134" s="14" customFormat="1" ht="42.75" customHeight="1" x14ac:dyDescent="0.25">
      <c r="A11" s="218" t="s">
        <v>3</v>
      </c>
      <c r="B11" s="219"/>
      <c r="C11" s="219"/>
      <c r="D11" s="219"/>
      <c r="E11" s="219"/>
      <c r="F11" s="220"/>
      <c r="G11" s="166" t="s">
        <v>194</v>
      </c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8"/>
      <c r="Y11" s="180">
        <v>247</v>
      </c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  <c r="AJ11" s="180" t="s">
        <v>195</v>
      </c>
      <c r="AK11" s="181"/>
      <c r="AL11" s="181"/>
      <c r="AM11" s="181"/>
      <c r="AN11" s="181"/>
      <c r="AO11" s="181"/>
      <c r="AP11" s="181"/>
      <c r="AQ11" s="181"/>
      <c r="AR11" s="181"/>
      <c r="AS11" s="181"/>
      <c r="AT11" s="182"/>
      <c r="AU11" s="271">
        <v>6726.44</v>
      </c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3"/>
      <c r="BH11" s="180">
        <v>200</v>
      </c>
      <c r="BI11" s="181"/>
      <c r="BJ11" s="181"/>
      <c r="BK11" s="181"/>
      <c r="BL11" s="181"/>
      <c r="BM11" s="181"/>
      <c r="BN11" s="181"/>
      <c r="BO11" s="181"/>
      <c r="BP11" s="181"/>
      <c r="BQ11" s="181"/>
      <c r="BR11" s="182"/>
      <c r="BS11" s="271">
        <f>AU11*BH11</f>
        <v>1345288</v>
      </c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3"/>
      <c r="CF11" s="172">
        <v>1345288</v>
      </c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4"/>
      <c r="CS11" s="172">
        <v>0</v>
      </c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4"/>
      <c r="DH11" s="172">
        <v>0</v>
      </c>
      <c r="DI11" s="183"/>
      <c r="DJ11" s="183"/>
      <c r="DK11" s="183"/>
      <c r="DL11" s="183"/>
      <c r="DM11" s="183"/>
      <c r="DN11" s="183"/>
      <c r="DO11" s="183"/>
      <c r="DP11" s="183"/>
      <c r="DQ11" s="183"/>
      <c r="DR11" s="184"/>
      <c r="DS11" s="172">
        <v>0</v>
      </c>
      <c r="DT11" s="183"/>
      <c r="DU11" s="183"/>
      <c r="DV11" s="183"/>
      <c r="DW11" s="183"/>
      <c r="DX11" s="183"/>
      <c r="DY11" s="183"/>
      <c r="DZ11" s="183"/>
      <c r="EA11" s="183"/>
      <c r="EB11" s="184"/>
      <c r="EC11" s="14">
        <f>AU11*BH11</f>
        <v>1345288</v>
      </c>
      <c r="ED11" s="40">
        <f t="shared" si="1"/>
        <v>0</v>
      </c>
    </row>
    <row r="12" spans="1:134" s="14" customFormat="1" ht="16.5" customHeight="1" x14ac:dyDescent="0.25">
      <c r="A12" s="218" t="s">
        <v>4</v>
      </c>
      <c r="B12" s="219"/>
      <c r="C12" s="219"/>
      <c r="D12" s="219"/>
      <c r="E12" s="219"/>
      <c r="F12" s="220"/>
      <c r="G12" s="166" t="s">
        <v>196</v>
      </c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8"/>
      <c r="Y12" s="194">
        <v>244</v>
      </c>
      <c r="Z12" s="173"/>
      <c r="AA12" s="173"/>
      <c r="AB12" s="173"/>
      <c r="AC12" s="173"/>
      <c r="AD12" s="173"/>
      <c r="AE12" s="173"/>
      <c r="AF12" s="173"/>
      <c r="AG12" s="173"/>
      <c r="AH12" s="173"/>
      <c r="AI12" s="174"/>
      <c r="AJ12" s="194" t="s">
        <v>197</v>
      </c>
      <c r="AK12" s="173"/>
      <c r="AL12" s="173"/>
      <c r="AM12" s="173"/>
      <c r="AN12" s="173"/>
      <c r="AO12" s="173"/>
      <c r="AP12" s="173"/>
      <c r="AQ12" s="173"/>
      <c r="AR12" s="173"/>
      <c r="AS12" s="173"/>
      <c r="AT12" s="174"/>
      <c r="AU12" s="172">
        <v>200</v>
      </c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4"/>
      <c r="BH12" s="194">
        <v>1360</v>
      </c>
      <c r="BI12" s="173"/>
      <c r="BJ12" s="173"/>
      <c r="BK12" s="173"/>
      <c r="BL12" s="173"/>
      <c r="BM12" s="173"/>
      <c r="BN12" s="173"/>
      <c r="BO12" s="173"/>
      <c r="BP12" s="173"/>
      <c r="BQ12" s="173"/>
      <c r="BR12" s="174"/>
      <c r="BS12" s="271">
        <f>AU12*BH12</f>
        <v>272000</v>
      </c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3"/>
      <c r="CF12" s="172">
        <v>272000</v>
      </c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4"/>
      <c r="CS12" s="172">
        <v>0</v>
      </c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4"/>
      <c r="DH12" s="172">
        <v>0</v>
      </c>
      <c r="DI12" s="183"/>
      <c r="DJ12" s="183"/>
      <c r="DK12" s="183"/>
      <c r="DL12" s="183"/>
      <c r="DM12" s="183"/>
      <c r="DN12" s="183"/>
      <c r="DO12" s="183"/>
      <c r="DP12" s="183"/>
      <c r="DQ12" s="183"/>
      <c r="DR12" s="184"/>
      <c r="DS12" s="172">
        <v>0</v>
      </c>
      <c r="DT12" s="183"/>
      <c r="DU12" s="183"/>
      <c r="DV12" s="183"/>
      <c r="DW12" s="183"/>
      <c r="DX12" s="183"/>
      <c r="DY12" s="183"/>
      <c r="DZ12" s="183"/>
      <c r="EA12" s="183"/>
      <c r="EB12" s="184"/>
      <c r="EC12" s="14">
        <f t="shared" si="0"/>
        <v>272000</v>
      </c>
      <c r="ED12" s="40">
        <f t="shared" si="1"/>
        <v>0</v>
      </c>
    </row>
    <row r="13" spans="1:134" s="14" customFormat="1" ht="16.5" customHeight="1" x14ac:dyDescent="0.25">
      <c r="A13" s="218"/>
      <c r="B13" s="219"/>
      <c r="C13" s="219"/>
      <c r="D13" s="219"/>
      <c r="E13" s="219"/>
      <c r="F13" s="220"/>
      <c r="G13" s="221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50"/>
      <c r="Y13" s="180"/>
      <c r="Z13" s="181"/>
      <c r="AA13" s="181"/>
      <c r="AB13" s="181"/>
      <c r="AC13" s="181"/>
      <c r="AD13" s="181"/>
      <c r="AE13" s="181"/>
      <c r="AF13" s="181"/>
      <c r="AG13" s="181"/>
      <c r="AH13" s="181"/>
      <c r="AI13" s="182"/>
      <c r="AJ13" s="180"/>
      <c r="AK13" s="181"/>
      <c r="AL13" s="181"/>
      <c r="AM13" s="181"/>
      <c r="AN13" s="181"/>
      <c r="AO13" s="181"/>
      <c r="AP13" s="181"/>
      <c r="AQ13" s="181"/>
      <c r="AR13" s="181"/>
      <c r="AS13" s="181"/>
      <c r="AT13" s="182"/>
      <c r="AU13" s="180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2"/>
      <c r="BH13" s="180"/>
      <c r="BI13" s="181"/>
      <c r="BJ13" s="181"/>
      <c r="BK13" s="181"/>
      <c r="BL13" s="181"/>
      <c r="BM13" s="181"/>
      <c r="BN13" s="181"/>
      <c r="BO13" s="181"/>
      <c r="BP13" s="181"/>
      <c r="BQ13" s="181"/>
      <c r="BR13" s="182"/>
      <c r="BS13" s="180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2"/>
      <c r="CF13" s="172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4"/>
      <c r="CS13" s="172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4"/>
      <c r="DH13" s="172"/>
      <c r="DI13" s="183"/>
      <c r="DJ13" s="183"/>
      <c r="DK13" s="183"/>
      <c r="DL13" s="183"/>
      <c r="DM13" s="183"/>
      <c r="DN13" s="183"/>
      <c r="DO13" s="183"/>
      <c r="DP13" s="183"/>
      <c r="DQ13" s="183"/>
      <c r="DR13" s="184"/>
      <c r="DS13" s="172"/>
      <c r="DT13" s="183"/>
      <c r="DU13" s="183"/>
      <c r="DV13" s="183"/>
      <c r="DW13" s="183"/>
      <c r="DX13" s="183"/>
      <c r="DY13" s="183"/>
      <c r="DZ13" s="183"/>
      <c r="EA13" s="183"/>
      <c r="EB13" s="184"/>
      <c r="EC13" s="14">
        <f t="shared" si="0"/>
        <v>0</v>
      </c>
      <c r="ED13" s="40">
        <f>BS13-EC13</f>
        <v>0</v>
      </c>
    </row>
    <row r="14" spans="1:134" s="14" customFormat="1" ht="16.5" customHeight="1" x14ac:dyDescent="0.25">
      <c r="A14" s="215" t="s">
        <v>36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9"/>
      <c r="BS14" s="172">
        <f>SUM(BS8:CE13)</f>
        <v>6833800</v>
      </c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4"/>
      <c r="CF14" s="172">
        <f>SUM(CF8:CR13)</f>
        <v>6683800</v>
      </c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4"/>
      <c r="CS14" s="172">
        <f>SUM(CS8:DG13)</f>
        <v>0</v>
      </c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4"/>
      <c r="DH14" s="172">
        <f>SUM(DH8:DR13)</f>
        <v>150000</v>
      </c>
      <c r="DI14" s="173"/>
      <c r="DJ14" s="173"/>
      <c r="DK14" s="173"/>
      <c r="DL14" s="173"/>
      <c r="DM14" s="173"/>
      <c r="DN14" s="173"/>
      <c r="DO14" s="173"/>
      <c r="DP14" s="173"/>
      <c r="DQ14" s="173"/>
      <c r="DR14" s="174"/>
      <c r="DS14" s="172">
        <f>SUM(DS8:EB13)</f>
        <v>0</v>
      </c>
      <c r="DT14" s="173"/>
      <c r="DU14" s="173"/>
      <c r="DV14" s="173"/>
      <c r="DW14" s="173"/>
      <c r="DX14" s="173"/>
      <c r="DY14" s="173"/>
      <c r="DZ14" s="173"/>
      <c r="EA14" s="173"/>
      <c r="EB14" s="174"/>
    </row>
  </sheetData>
  <mergeCells count="96">
    <mergeCell ref="A4:F6"/>
    <mergeCell ref="G4:X6"/>
    <mergeCell ref="Y4:AI6"/>
    <mergeCell ref="AJ4:AT6"/>
    <mergeCell ref="AU4:BG6"/>
    <mergeCell ref="BH7:BR7"/>
    <mergeCell ref="BS4:CE6"/>
    <mergeCell ref="CF4:EB4"/>
    <mergeCell ref="CF5:CR6"/>
    <mergeCell ref="CS5:DG6"/>
    <mergeCell ref="DH5:EB5"/>
    <mergeCell ref="DH6:DR6"/>
    <mergeCell ref="DS6:EB6"/>
    <mergeCell ref="BH4:BR6"/>
    <mergeCell ref="A7:F7"/>
    <mergeCell ref="G7:X7"/>
    <mergeCell ref="Y7:AI7"/>
    <mergeCell ref="AJ7:AT7"/>
    <mergeCell ref="AU7:BG7"/>
    <mergeCell ref="A8:F8"/>
    <mergeCell ref="G8:X8"/>
    <mergeCell ref="Y8:AI8"/>
    <mergeCell ref="AJ8:AT8"/>
    <mergeCell ref="AU8:BG8"/>
    <mergeCell ref="DH8:DR8"/>
    <mergeCell ref="DS8:EB8"/>
    <mergeCell ref="BS7:CE7"/>
    <mergeCell ref="CF7:CR7"/>
    <mergeCell ref="CS7:DG7"/>
    <mergeCell ref="DH7:DR7"/>
    <mergeCell ref="DS7:EB7"/>
    <mergeCell ref="BH10:BR10"/>
    <mergeCell ref="BH8:BR8"/>
    <mergeCell ref="BS8:CE8"/>
    <mergeCell ref="CF8:CR8"/>
    <mergeCell ref="CS8:DG8"/>
    <mergeCell ref="BH9:BR9"/>
    <mergeCell ref="BS9:CE9"/>
    <mergeCell ref="CF9:CR9"/>
    <mergeCell ref="CS9:DG9"/>
    <mergeCell ref="A10:F10"/>
    <mergeCell ref="G10:X10"/>
    <mergeCell ref="Y10:AI10"/>
    <mergeCell ref="AJ10:AT10"/>
    <mergeCell ref="AU10:BG10"/>
    <mergeCell ref="A11:F11"/>
    <mergeCell ref="G11:X11"/>
    <mergeCell ref="Y11:AI11"/>
    <mergeCell ref="AJ11:AT11"/>
    <mergeCell ref="AU11:BG11"/>
    <mergeCell ref="DH11:DR11"/>
    <mergeCell ref="DS11:EB11"/>
    <mergeCell ref="BS10:CE10"/>
    <mergeCell ref="CF10:CR10"/>
    <mergeCell ref="CS10:DG10"/>
    <mergeCell ref="DH10:DR10"/>
    <mergeCell ref="DS10:EB10"/>
    <mergeCell ref="BH12:BR12"/>
    <mergeCell ref="BH11:BR11"/>
    <mergeCell ref="BS11:CE11"/>
    <mergeCell ref="CF11:CR11"/>
    <mergeCell ref="CS11:DG11"/>
    <mergeCell ref="BS12:CE12"/>
    <mergeCell ref="CF12:CR12"/>
    <mergeCell ref="CS12:DG12"/>
    <mergeCell ref="Y13:AI13"/>
    <mergeCell ref="AJ13:AT13"/>
    <mergeCell ref="AU13:BG13"/>
    <mergeCell ref="A12:F12"/>
    <mergeCell ref="G12:X12"/>
    <mergeCell ref="Y12:AI12"/>
    <mergeCell ref="AJ12:AT12"/>
    <mergeCell ref="AU12:BG12"/>
    <mergeCell ref="DH12:DR12"/>
    <mergeCell ref="DS12:EB12"/>
    <mergeCell ref="DS14:EB14"/>
    <mergeCell ref="BH13:BR13"/>
    <mergeCell ref="BS13:CE13"/>
    <mergeCell ref="CF13:CR13"/>
    <mergeCell ref="CS13:DG13"/>
    <mergeCell ref="DH13:DR13"/>
    <mergeCell ref="DS13:EB13"/>
    <mergeCell ref="A14:BR14"/>
    <mergeCell ref="BS14:CE14"/>
    <mergeCell ref="CF14:CR14"/>
    <mergeCell ref="CS14:DG14"/>
    <mergeCell ref="DH14:DR14"/>
    <mergeCell ref="A13:F13"/>
    <mergeCell ref="G13:X13"/>
    <mergeCell ref="DH9:DR9"/>
    <mergeCell ref="DS9:EB9"/>
    <mergeCell ref="A9:F9"/>
    <mergeCell ref="G9:X9"/>
    <mergeCell ref="Y9:AI9"/>
    <mergeCell ref="AJ9:AT9"/>
    <mergeCell ref="AU9:BG9"/>
  </mergeCells>
  <pageMargins left="0.19685039370078741" right="0.11811023622047245" top="0.78740157480314965" bottom="0.39370078740157483" header="0.19685039370078741" footer="0.19685039370078741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6"/>
  <sheetViews>
    <sheetView topLeftCell="A45" zoomScaleSheetLayoutView="100" workbookViewId="0">
      <selection activeCell="BD56" sqref="BD56:BP56"/>
    </sheetView>
  </sheetViews>
  <sheetFormatPr defaultColWidth="0.85546875" defaultRowHeight="15" x14ac:dyDescent="0.25"/>
  <cols>
    <col min="1" max="25" width="0.85546875" style="18"/>
    <col min="26" max="26" width="3.28515625" style="18" customWidth="1"/>
    <col min="27" max="124" width="0.85546875" style="18"/>
    <col min="125" max="125" width="11.7109375" style="18" customWidth="1"/>
    <col min="126" max="126" width="0.85546875" style="18"/>
    <col min="127" max="127" width="10.7109375" style="18" customWidth="1"/>
    <col min="128" max="281" width="0.85546875" style="18"/>
    <col min="282" max="282" width="3.28515625" style="18" customWidth="1"/>
    <col min="283" max="537" width="0.85546875" style="18"/>
    <col min="538" max="538" width="3.28515625" style="18" customWidth="1"/>
    <col min="539" max="793" width="0.85546875" style="18"/>
    <col min="794" max="794" width="3.28515625" style="18" customWidth="1"/>
    <col min="795" max="1049" width="0.85546875" style="18"/>
    <col min="1050" max="1050" width="3.28515625" style="18" customWidth="1"/>
    <col min="1051" max="1305" width="0.85546875" style="18"/>
    <col min="1306" max="1306" width="3.28515625" style="18" customWidth="1"/>
    <col min="1307" max="1561" width="0.85546875" style="18"/>
    <col min="1562" max="1562" width="3.28515625" style="18" customWidth="1"/>
    <col min="1563" max="1817" width="0.85546875" style="18"/>
    <col min="1818" max="1818" width="3.28515625" style="18" customWidth="1"/>
    <col min="1819" max="2073" width="0.85546875" style="18"/>
    <col min="2074" max="2074" width="3.28515625" style="18" customWidth="1"/>
    <col min="2075" max="2329" width="0.85546875" style="18"/>
    <col min="2330" max="2330" width="3.28515625" style="18" customWidth="1"/>
    <col min="2331" max="2585" width="0.85546875" style="18"/>
    <col min="2586" max="2586" width="3.28515625" style="18" customWidth="1"/>
    <col min="2587" max="2841" width="0.85546875" style="18"/>
    <col min="2842" max="2842" width="3.28515625" style="18" customWidth="1"/>
    <col min="2843" max="3097" width="0.85546875" style="18"/>
    <col min="3098" max="3098" width="3.28515625" style="18" customWidth="1"/>
    <col min="3099" max="3353" width="0.85546875" style="18"/>
    <col min="3354" max="3354" width="3.28515625" style="18" customWidth="1"/>
    <col min="3355" max="3609" width="0.85546875" style="18"/>
    <col min="3610" max="3610" width="3.28515625" style="18" customWidth="1"/>
    <col min="3611" max="3865" width="0.85546875" style="18"/>
    <col min="3866" max="3866" width="3.28515625" style="18" customWidth="1"/>
    <col min="3867" max="4121" width="0.85546875" style="18"/>
    <col min="4122" max="4122" width="3.28515625" style="18" customWidth="1"/>
    <col min="4123" max="4377" width="0.85546875" style="18"/>
    <col min="4378" max="4378" width="3.28515625" style="18" customWidth="1"/>
    <col min="4379" max="4633" width="0.85546875" style="18"/>
    <col min="4634" max="4634" width="3.28515625" style="18" customWidth="1"/>
    <col min="4635" max="4889" width="0.85546875" style="18"/>
    <col min="4890" max="4890" width="3.28515625" style="18" customWidth="1"/>
    <col min="4891" max="5145" width="0.85546875" style="18"/>
    <col min="5146" max="5146" width="3.28515625" style="18" customWidth="1"/>
    <col min="5147" max="5401" width="0.85546875" style="18"/>
    <col min="5402" max="5402" width="3.28515625" style="18" customWidth="1"/>
    <col min="5403" max="5657" width="0.85546875" style="18"/>
    <col min="5658" max="5658" width="3.28515625" style="18" customWidth="1"/>
    <col min="5659" max="5913" width="0.85546875" style="18"/>
    <col min="5914" max="5914" width="3.28515625" style="18" customWidth="1"/>
    <col min="5915" max="6169" width="0.85546875" style="18"/>
    <col min="6170" max="6170" width="3.28515625" style="18" customWidth="1"/>
    <col min="6171" max="6425" width="0.85546875" style="18"/>
    <col min="6426" max="6426" width="3.28515625" style="18" customWidth="1"/>
    <col min="6427" max="6681" width="0.85546875" style="18"/>
    <col min="6682" max="6682" width="3.28515625" style="18" customWidth="1"/>
    <col min="6683" max="6937" width="0.85546875" style="18"/>
    <col min="6938" max="6938" width="3.28515625" style="18" customWidth="1"/>
    <col min="6939" max="7193" width="0.85546875" style="18"/>
    <col min="7194" max="7194" width="3.28515625" style="18" customWidth="1"/>
    <col min="7195" max="7449" width="0.85546875" style="18"/>
    <col min="7450" max="7450" width="3.28515625" style="18" customWidth="1"/>
    <col min="7451" max="7705" width="0.85546875" style="18"/>
    <col min="7706" max="7706" width="3.28515625" style="18" customWidth="1"/>
    <col min="7707" max="7961" width="0.85546875" style="18"/>
    <col min="7962" max="7962" width="3.28515625" style="18" customWidth="1"/>
    <col min="7963" max="8217" width="0.85546875" style="18"/>
    <col min="8218" max="8218" width="3.28515625" style="18" customWidth="1"/>
    <col min="8219" max="8473" width="0.85546875" style="18"/>
    <col min="8474" max="8474" width="3.28515625" style="18" customWidth="1"/>
    <col min="8475" max="8729" width="0.85546875" style="18"/>
    <col min="8730" max="8730" width="3.28515625" style="18" customWidth="1"/>
    <col min="8731" max="8985" width="0.85546875" style="18"/>
    <col min="8986" max="8986" width="3.28515625" style="18" customWidth="1"/>
    <col min="8987" max="9241" width="0.85546875" style="18"/>
    <col min="9242" max="9242" width="3.28515625" style="18" customWidth="1"/>
    <col min="9243" max="9497" width="0.85546875" style="18"/>
    <col min="9498" max="9498" width="3.28515625" style="18" customWidth="1"/>
    <col min="9499" max="9753" width="0.85546875" style="18"/>
    <col min="9754" max="9754" width="3.28515625" style="18" customWidth="1"/>
    <col min="9755" max="10009" width="0.85546875" style="18"/>
    <col min="10010" max="10010" width="3.28515625" style="18" customWidth="1"/>
    <col min="10011" max="10265" width="0.85546875" style="18"/>
    <col min="10266" max="10266" width="3.28515625" style="18" customWidth="1"/>
    <col min="10267" max="10521" width="0.85546875" style="18"/>
    <col min="10522" max="10522" width="3.28515625" style="18" customWidth="1"/>
    <col min="10523" max="10777" width="0.85546875" style="18"/>
    <col min="10778" max="10778" width="3.28515625" style="18" customWidth="1"/>
    <col min="10779" max="11033" width="0.85546875" style="18"/>
    <col min="11034" max="11034" width="3.28515625" style="18" customWidth="1"/>
    <col min="11035" max="11289" width="0.85546875" style="18"/>
    <col min="11290" max="11290" width="3.28515625" style="18" customWidth="1"/>
    <col min="11291" max="11545" width="0.85546875" style="18"/>
    <col min="11546" max="11546" width="3.28515625" style="18" customWidth="1"/>
    <col min="11547" max="11801" width="0.85546875" style="18"/>
    <col min="11802" max="11802" width="3.28515625" style="18" customWidth="1"/>
    <col min="11803" max="12057" width="0.85546875" style="18"/>
    <col min="12058" max="12058" width="3.28515625" style="18" customWidth="1"/>
    <col min="12059" max="12313" width="0.85546875" style="18"/>
    <col min="12314" max="12314" width="3.28515625" style="18" customWidth="1"/>
    <col min="12315" max="12569" width="0.85546875" style="18"/>
    <col min="12570" max="12570" width="3.28515625" style="18" customWidth="1"/>
    <col min="12571" max="12825" width="0.85546875" style="18"/>
    <col min="12826" max="12826" width="3.28515625" style="18" customWidth="1"/>
    <col min="12827" max="13081" width="0.85546875" style="18"/>
    <col min="13082" max="13082" width="3.28515625" style="18" customWidth="1"/>
    <col min="13083" max="13337" width="0.85546875" style="18"/>
    <col min="13338" max="13338" width="3.28515625" style="18" customWidth="1"/>
    <col min="13339" max="13593" width="0.85546875" style="18"/>
    <col min="13594" max="13594" width="3.28515625" style="18" customWidth="1"/>
    <col min="13595" max="13849" width="0.85546875" style="18"/>
    <col min="13850" max="13850" width="3.28515625" style="18" customWidth="1"/>
    <col min="13851" max="14105" width="0.85546875" style="18"/>
    <col min="14106" max="14106" width="3.28515625" style="18" customWidth="1"/>
    <col min="14107" max="14361" width="0.85546875" style="18"/>
    <col min="14362" max="14362" width="3.28515625" style="18" customWidth="1"/>
    <col min="14363" max="14617" width="0.85546875" style="18"/>
    <col min="14618" max="14618" width="3.28515625" style="18" customWidth="1"/>
    <col min="14619" max="14873" width="0.85546875" style="18"/>
    <col min="14874" max="14874" width="3.28515625" style="18" customWidth="1"/>
    <col min="14875" max="15129" width="0.85546875" style="18"/>
    <col min="15130" max="15130" width="3.28515625" style="18" customWidth="1"/>
    <col min="15131" max="15385" width="0.85546875" style="18"/>
    <col min="15386" max="15386" width="3.28515625" style="18" customWidth="1"/>
    <col min="15387" max="15641" width="0.85546875" style="18"/>
    <col min="15642" max="15642" width="3.28515625" style="18" customWidth="1"/>
    <col min="15643" max="15897" width="0.85546875" style="18"/>
    <col min="15898" max="15898" width="3.28515625" style="18" customWidth="1"/>
    <col min="15899" max="16153" width="0.85546875" style="18"/>
    <col min="16154" max="16154" width="3.28515625" style="18" customWidth="1"/>
    <col min="16155" max="16384" width="0.85546875" style="18"/>
  </cols>
  <sheetData>
    <row r="1" spans="1:124" s="15" customFormat="1" ht="3" customHeight="1" x14ac:dyDescent="0.25"/>
    <row r="2" spans="1:124" s="15" customFormat="1" hidden="1" x14ac:dyDescent="0.25">
      <c r="A2" s="15" t="s">
        <v>198</v>
      </c>
    </row>
    <row r="3" spans="1:124" s="15" customFormat="1" ht="12.75" hidden="1" customHeight="1" x14ac:dyDescent="0.25"/>
    <row r="4" spans="1:124" s="16" customFormat="1" ht="12" hidden="1" customHeight="1" x14ac:dyDescent="0.2">
      <c r="A4" s="235" t="s">
        <v>10</v>
      </c>
      <c r="B4" s="236"/>
      <c r="C4" s="236"/>
      <c r="D4" s="236"/>
      <c r="E4" s="236"/>
      <c r="F4" s="237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7"/>
      <c r="AA4" s="235" t="s">
        <v>71</v>
      </c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7"/>
      <c r="AO4" s="235" t="s">
        <v>199</v>
      </c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7"/>
      <c r="BC4" s="235" t="s">
        <v>200</v>
      </c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7"/>
      <c r="BQ4" s="228" t="s">
        <v>85</v>
      </c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6"/>
    </row>
    <row r="5" spans="1:124" s="16" customFormat="1" ht="67.7" hidden="1" customHeight="1" x14ac:dyDescent="0.2">
      <c r="A5" s="238"/>
      <c r="B5" s="239"/>
      <c r="C5" s="239"/>
      <c r="D5" s="239"/>
      <c r="E5" s="239"/>
      <c r="F5" s="240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40"/>
      <c r="AA5" s="238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40"/>
      <c r="AO5" s="238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40"/>
      <c r="BC5" s="238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40"/>
      <c r="BQ5" s="225" t="s">
        <v>133</v>
      </c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9"/>
      <c r="CE5" s="225" t="s">
        <v>87</v>
      </c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9"/>
      <c r="CU5" s="345" t="s">
        <v>88</v>
      </c>
      <c r="CV5" s="345"/>
      <c r="CW5" s="345"/>
      <c r="CX5" s="345"/>
      <c r="CY5" s="345"/>
      <c r="CZ5" s="345"/>
      <c r="DA5" s="345"/>
      <c r="DB5" s="345"/>
      <c r="DC5" s="345"/>
      <c r="DD5" s="345"/>
      <c r="DE5" s="345"/>
      <c r="DF5" s="345"/>
      <c r="DG5" s="345"/>
      <c r="DH5" s="345"/>
      <c r="DI5" s="345"/>
      <c r="DJ5" s="345"/>
      <c r="DK5" s="345"/>
      <c r="DL5" s="345"/>
      <c r="DM5" s="345"/>
      <c r="DN5" s="345"/>
      <c r="DO5" s="345"/>
      <c r="DP5" s="345"/>
      <c r="DQ5" s="345"/>
      <c r="DR5" s="345"/>
      <c r="DS5" s="345"/>
      <c r="DT5" s="346"/>
    </row>
    <row r="6" spans="1:124" s="16" customFormat="1" ht="37.5" hidden="1" customHeight="1" x14ac:dyDescent="0.2">
      <c r="A6" s="241"/>
      <c r="B6" s="242"/>
      <c r="C6" s="242"/>
      <c r="D6" s="242"/>
      <c r="E6" s="242"/>
      <c r="F6" s="243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3"/>
      <c r="AA6" s="241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3"/>
      <c r="AO6" s="241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3"/>
      <c r="BC6" s="241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3"/>
      <c r="BQ6" s="210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2"/>
      <c r="CE6" s="210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2"/>
      <c r="CU6" s="228" t="s">
        <v>92</v>
      </c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30"/>
      <c r="DH6" s="228" t="s">
        <v>112</v>
      </c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30"/>
    </row>
    <row r="7" spans="1:124" s="17" customFormat="1" ht="12.75" hidden="1" x14ac:dyDescent="0.25">
      <c r="A7" s="222">
        <v>1</v>
      </c>
      <c r="B7" s="223"/>
      <c r="C7" s="223"/>
      <c r="D7" s="223"/>
      <c r="E7" s="223"/>
      <c r="F7" s="224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4"/>
      <c r="AA7" s="222">
        <v>3</v>
      </c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4"/>
      <c r="AO7" s="222">
        <v>4</v>
      </c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2">
        <v>5</v>
      </c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4"/>
      <c r="BQ7" s="222">
        <v>6</v>
      </c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4"/>
      <c r="CE7" s="222">
        <v>7</v>
      </c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4"/>
      <c r="CU7" s="222">
        <v>8</v>
      </c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4"/>
      <c r="DH7" s="222">
        <v>9</v>
      </c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4"/>
    </row>
    <row r="8" spans="1:124" s="14" customFormat="1" ht="40.700000000000003" hidden="1" customHeight="1" x14ac:dyDescent="0.25">
      <c r="A8" s="310" t="s">
        <v>1</v>
      </c>
      <c r="B8" s="311"/>
      <c r="C8" s="311"/>
      <c r="D8" s="311"/>
      <c r="E8" s="311"/>
      <c r="F8" s="312"/>
      <c r="G8" s="402" t="s">
        <v>201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3"/>
      <c r="AA8" s="180" t="s">
        <v>95</v>
      </c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80" t="s">
        <v>95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94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4"/>
      <c r="BQ8" s="194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4"/>
      <c r="CE8" s="194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4"/>
      <c r="CU8" s="194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4"/>
      <c r="DH8" s="180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2"/>
    </row>
    <row r="9" spans="1:124" s="14" customFormat="1" ht="16.5" hidden="1" customHeight="1" x14ac:dyDescent="0.25">
      <c r="A9" s="310" t="s">
        <v>14</v>
      </c>
      <c r="B9" s="311"/>
      <c r="C9" s="311"/>
      <c r="D9" s="311"/>
      <c r="E9" s="311"/>
      <c r="F9" s="312"/>
      <c r="G9" s="402" t="s">
        <v>158</v>
      </c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3"/>
      <c r="AA9" s="180" t="s">
        <v>95</v>
      </c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O9" s="180" t="s">
        <v>95</v>
      </c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0" t="s">
        <v>95</v>
      </c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2"/>
      <c r="BQ9" s="194" t="s">
        <v>95</v>
      </c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4"/>
      <c r="CE9" s="194" t="s">
        <v>95</v>
      </c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4"/>
      <c r="CU9" s="194" t="s">
        <v>95</v>
      </c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4"/>
      <c r="DH9" s="180" t="s">
        <v>95</v>
      </c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2"/>
    </row>
    <row r="10" spans="1:124" s="14" customFormat="1" ht="16.5" hidden="1" customHeight="1" x14ac:dyDescent="0.25">
      <c r="A10" s="306"/>
      <c r="B10" s="307"/>
      <c r="C10" s="307"/>
      <c r="D10" s="307"/>
      <c r="E10" s="307"/>
      <c r="F10" s="308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1"/>
      <c r="AA10" s="194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94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94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4"/>
      <c r="BQ10" s="194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4"/>
      <c r="CE10" s="194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4"/>
      <c r="CU10" s="194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4"/>
      <c r="DH10" s="180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2"/>
    </row>
    <row r="11" spans="1:124" s="14" customFormat="1" ht="40.700000000000003" hidden="1" customHeight="1" x14ac:dyDescent="0.25">
      <c r="A11" s="310" t="s">
        <v>2</v>
      </c>
      <c r="B11" s="311"/>
      <c r="C11" s="311"/>
      <c r="D11" s="311"/>
      <c r="E11" s="311"/>
      <c r="F11" s="312"/>
      <c r="G11" s="402" t="s">
        <v>202</v>
      </c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3"/>
      <c r="AA11" s="180" t="s">
        <v>95</v>
      </c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2"/>
      <c r="AO11" s="180" t="s">
        <v>95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94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4"/>
      <c r="BQ11" s="194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4"/>
      <c r="CE11" s="194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4"/>
      <c r="CU11" s="194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4"/>
      <c r="DH11" s="180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2"/>
    </row>
    <row r="12" spans="1:124" s="14" customFormat="1" ht="16.5" hidden="1" customHeight="1" x14ac:dyDescent="0.25">
      <c r="A12" s="310" t="s">
        <v>17</v>
      </c>
      <c r="B12" s="311"/>
      <c r="C12" s="311"/>
      <c r="D12" s="311"/>
      <c r="E12" s="311"/>
      <c r="F12" s="312"/>
      <c r="G12" s="402" t="s">
        <v>158</v>
      </c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3"/>
      <c r="AA12" s="180" t="s">
        <v>95</v>
      </c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2"/>
      <c r="AO12" s="180" t="s">
        <v>95</v>
      </c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0" t="s">
        <v>95</v>
      </c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2"/>
      <c r="BQ12" s="194" t="s">
        <v>95</v>
      </c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4"/>
      <c r="CE12" s="194" t="s">
        <v>95</v>
      </c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4"/>
      <c r="CU12" s="194" t="s">
        <v>95</v>
      </c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4"/>
      <c r="DH12" s="180" t="s">
        <v>95</v>
      </c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2"/>
    </row>
    <row r="13" spans="1:124" s="14" customFormat="1" ht="16.5" hidden="1" customHeight="1" x14ac:dyDescent="0.25">
      <c r="A13" s="306"/>
      <c r="B13" s="307"/>
      <c r="C13" s="307"/>
      <c r="D13" s="307"/>
      <c r="E13" s="307"/>
      <c r="F13" s="308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1"/>
      <c r="AA13" s="194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4"/>
      <c r="AO13" s="194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94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4"/>
      <c r="BQ13" s="194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4"/>
      <c r="CE13" s="194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4"/>
      <c r="CU13" s="194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4"/>
      <c r="DH13" s="180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2"/>
    </row>
    <row r="14" spans="1:124" s="14" customFormat="1" ht="16.5" hidden="1" customHeight="1" x14ac:dyDescent="0.2">
      <c r="A14" s="305" t="s">
        <v>36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6"/>
      <c r="BC14" s="194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4"/>
      <c r="BQ14" s="194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4"/>
      <c r="CE14" s="194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4"/>
      <c r="CU14" s="194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4"/>
      <c r="DH14" s="194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4"/>
    </row>
    <row r="16" spans="1:124" s="15" customFormat="1" x14ac:dyDescent="0.25">
      <c r="A16" s="15" t="s">
        <v>203</v>
      </c>
    </row>
    <row r="17" spans="1:127" s="15" customFormat="1" ht="12.75" customHeight="1" x14ac:dyDescent="0.25"/>
    <row r="18" spans="1:127" s="16" customFormat="1" ht="12" customHeight="1" x14ac:dyDescent="0.2">
      <c r="A18" s="384" t="s">
        <v>10</v>
      </c>
      <c r="B18" s="385"/>
      <c r="C18" s="385"/>
      <c r="D18" s="385"/>
      <c r="E18" s="385"/>
      <c r="F18" s="386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6"/>
      <c r="AB18" s="384" t="s">
        <v>204</v>
      </c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6"/>
      <c r="AP18" s="384" t="s">
        <v>205</v>
      </c>
      <c r="AQ18" s="385"/>
      <c r="AR18" s="385"/>
      <c r="AS18" s="385"/>
      <c r="AT18" s="385"/>
      <c r="AU18" s="385"/>
      <c r="AV18" s="385"/>
      <c r="AW18" s="385"/>
      <c r="AX18" s="385"/>
      <c r="AY18" s="385"/>
      <c r="AZ18" s="385"/>
      <c r="BA18" s="385"/>
      <c r="BB18" s="385"/>
      <c r="BC18" s="385"/>
      <c r="BD18" s="384" t="s">
        <v>206</v>
      </c>
      <c r="BE18" s="385"/>
      <c r="BF18" s="385"/>
      <c r="BG18" s="385"/>
      <c r="BH18" s="385"/>
      <c r="BI18" s="385"/>
      <c r="BJ18" s="385"/>
      <c r="BK18" s="385"/>
      <c r="BL18" s="385"/>
      <c r="BM18" s="385"/>
      <c r="BN18" s="385"/>
      <c r="BO18" s="385"/>
      <c r="BP18" s="386"/>
      <c r="BQ18" s="378" t="s">
        <v>85</v>
      </c>
      <c r="BR18" s="393"/>
      <c r="BS18" s="393"/>
      <c r="BT18" s="393"/>
      <c r="BU18" s="393"/>
      <c r="BV18" s="393"/>
      <c r="BW18" s="393"/>
      <c r="BX18" s="393"/>
      <c r="BY18" s="393"/>
      <c r="BZ18" s="393"/>
      <c r="CA18" s="393"/>
      <c r="CB18" s="393"/>
      <c r="CC18" s="393"/>
      <c r="CD18" s="393"/>
      <c r="CE18" s="393"/>
      <c r="CF18" s="393"/>
      <c r="CG18" s="393"/>
      <c r="CH18" s="393"/>
      <c r="CI18" s="393"/>
      <c r="CJ18" s="393"/>
      <c r="CK18" s="393"/>
      <c r="CL18" s="393"/>
      <c r="CM18" s="393"/>
      <c r="CN18" s="393"/>
      <c r="CO18" s="393"/>
      <c r="CP18" s="393"/>
      <c r="CQ18" s="393"/>
      <c r="CR18" s="393"/>
      <c r="CS18" s="393"/>
      <c r="CT18" s="393"/>
      <c r="CU18" s="393"/>
      <c r="CV18" s="393"/>
      <c r="CW18" s="393"/>
      <c r="CX18" s="393"/>
      <c r="CY18" s="393"/>
      <c r="CZ18" s="393"/>
      <c r="DA18" s="393"/>
      <c r="DB18" s="393"/>
      <c r="DC18" s="393"/>
      <c r="DD18" s="393"/>
      <c r="DE18" s="393"/>
      <c r="DF18" s="393"/>
      <c r="DG18" s="393"/>
      <c r="DH18" s="393"/>
      <c r="DI18" s="393"/>
      <c r="DJ18" s="393"/>
      <c r="DK18" s="393"/>
      <c r="DL18" s="393"/>
      <c r="DM18" s="393"/>
      <c r="DN18" s="393"/>
      <c r="DO18" s="393"/>
      <c r="DP18" s="393"/>
      <c r="DQ18" s="393"/>
      <c r="DR18" s="393"/>
      <c r="DS18" s="393"/>
      <c r="DT18" s="394"/>
    </row>
    <row r="19" spans="1:127" s="16" customFormat="1" ht="68.25" customHeight="1" x14ac:dyDescent="0.2">
      <c r="A19" s="387"/>
      <c r="B19" s="388"/>
      <c r="C19" s="388"/>
      <c r="D19" s="388"/>
      <c r="E19" s="388"/>
      <c r="F19" s="389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9"/>
      <c r="AB19" s="387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8"/>
      <c r="AO19" s="389"/>
      <c r="AP19" s="387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7"/>
      <c r="BE19" s="388"/>
      <c r="BF19" s="388"/>
      <c r="BG19" s="388"/>
      <c r="BH19" s="388"/>
      <c r="BI19" s="388"/>
      <c r="BJ19" s="388"/>
      <c r="BK19" s="388"/>
      <c r="BL19" s="388"/>
      <c r="BM19" s="388"/>
      <c r="BN19" s="388"/>
      <c r="BO19" s="388"/>
      <c r="BP19" s="389"/>
      <c r="BQ19" s="384" t="s">
        <v>133</v>
      </c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6"/>
      <c r="CE19" s="384" t="s">
        <v>87</v>
      </c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6"/>
      <c r="CU19" s="385" t="s">
        <v>88</v>
      </c>
      <c r="CV19" s="385"/>
      <c r="CW19" s="385"/>
      <c r="CX19" s="385"/>
      <c r="CY19" s="385"/>
      <c r="CZ19" s="385"/>
      <c r="DA19" s="385"/>
      <c r="DB19" s="385"/>
      <c r="DC19" s="385"/>
      <c r="DD19" s="385"/>
      <c r="DE19" s="385"/>
      <c r="DF19" s="385"/>
      <c r="DG19" s="385"/>
      <c r="DH19" s="385"/>
      <c r="DI19" s="385"/>
      <c r="DJ19" s="385"/>
      <c r="DK19" s="385"/>
      <c r="DL19" s="385"/>
      <c r="DM19" s="385"/>
      <c r="DN19" s="385"/>
      <c r="DO19" s="385"/>
      <c r="DP19" s="385"/>
      <c r="DQ19" s="385"/>
      <c r="DR19" s="385"/>
      <c r="DS19" s="385"/>
      <c r="DT19" s="386"/>
    </row>
    <row r="20" spans="1:127" s="16" customFormat="1" ht="30.75" customHeight="1" x14ac:dyDescent="0.2">
      <c r="A20" s="390"/>
      <c r="B20" s="391"/>
      <c r="C20" s="391"/>
      <c r="D20" s="391"/>
      <c r="E20" s="391"/>
      <c r="F20" s="392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2"/>
      <c r="AB20" s="390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2"/>
      <c r="AP20" s="390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0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2"/>
      <c r="BQ20" s="397"/>
      <c r="BR20" s="398"/>
      <c r="BS20" s="398"/>
      <c r="BT20" s="398"/>
      <c r="BU20" s="398"/>
      <c r="BV20" s="398"/>
      <c r="BW20" s="398"/>
      <c r="BX20" s="398"/>
      <c r="BY20" s="398"/>
      <c r="BZ20" s="398"/>
      <c r="CA20" s="398"/>
      <c r="CB20" s="398"/>
      <c r="CC20" s="398"/>
      <c r="CD20" s="399"/>
      <c r="CE20" s="397"/>
      <c r="CF20" s="398"/>
      <c r="CG20" s="398"/>
      <c r="CH20" s="398"/>
      <c r="CI20" s="398"/>
      <c r="CJ20" s="398"/>
      <c r="CK20" s="398"/>
      <c r="CL20" s="398"/>
      <c r="CM20" s="398"/>
      <c r="CN20" s="398"/>
      <c r="CO20" s="398"/>
      <c r="CP20" s="398"/>
      <c r="CQ20" s="398"/>
      <c r="CR20" s="398"/>
      <c r="CS20" s="398"/>
      <c r="CT20" s="399"/>
      <c r="CU20" s="378" t="s">
        <v>92</v>
      </c>
      <c r="CV20" s="379"/>
      <c r="CW20" s="379"/>
      <c r="CX20" s="379"/>
      <c r="CY20" s="379"/>
      <c r="CZ20" s="379"/>
      <c r="DA20" s="379"/>
      <c r="DB20" s="379"/>
      <c r="DC20" s="379"/>
      <c r="DD20" s="379"/>
      <c r="DE20" s="379"/>
      <c r="DF20" s="379"/>
      <c r="DG20" s="380"/>
      <c r="DH20" s="378" t="s">
        <v>112</v>
      </c>
      <c r="DI20" s="379"/>
      <c r="DJ20" s="379"/>
      <c r="DK20" s="379"/>
      <c r="DL20" s="379"/>
      <c r="DM20" s="379"/>
      <c r="DN20" s="379"/>
      <c r="DO20" s="379"/>
      <c r="DP20" s="379"/>
      <c r="DQ20" s="379"/>
      <c r="DR20" s="379"/>
      <c r="DS20" s="379"/>
      <c r="DT20" s="380"/>
    </row>
    <row r="21" spans="1:127" s="17" customFormat="1" ht="12.75" x14ac:dyDescent="0.25">
      <c r="A21" s="381">
        <v>1</v>
      </c>
      <c r="B21" s="382"/>
      <c r="C21" s="382"/>
      <c r="D21" s="382"/>
      <c r="E21" s="382"/>
      <c r="F21" s="383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3"/>
      <c r="AB21" s="381">
        <v>3</v>
      </c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3"/>
      <c r="AP21" s="381">
        <v>4</v>
      </c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1">
        <v>5</v>
      </c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3"/>
      <c r="BQ21" s="381">
        <v>6</v>
      </c>
      <c r="BR21" s="382"/>
      <c r="BS21" s="382"/>
      <c r="BT21" s="382"/>
      <c r="BU21" s="382"/>
      <c r="BV21" s="382"/>
      <c r="BW21" s="382"/>
      <c r="BX21" s="382"/>
      <c r="BY21" s="382"/>
      <c r="BZ21" s="382"/>
      <c r="CA21" s="382"/>
      <c r="CB21" s="382"/>
      <c r="CC21" s="382"/>
      <c r="CD21" s="383"/>
      <c r="CE21" s="381">
        <v>7</v>
      </c>
      <c r="CF21" s="382"/>
      <c r="CG21" s="382"/>
      <c r="CH21" s="382"/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3"/>
      <c r="CU21" s="381">
        <v>8</v>
      </c>
      <c r="CV21" s="382"/>
      <c r="CW21" s="382"/>
      <c r="CX21" s="382"/>
      <c r="CY21" s="382"/>
      <c r="CZ21" s="382"/>
      <c r="DA21" s="382"/>
      <c r="DB21" s="382"/>
      <c r="DC21" s="382"/>
      <c r="DD21" s="382"/>
      <c r="DE21" s="382"/>
      <c r="DF21" s="382"/>
      <c r="DG21" s="383"/>
      <c r="DH21" s="381">
        <v>9</v>
      </c>
      <c r="DI21" s="382"/>
      <c r="DJ21" s="382"/>
      <c r="DK21" s="382"/>
      <c r="DL21" s="382"/>
      <c r="DM21" s="382"/>
      <c r="DN21" s="382"/>
      <c r="DO21" s="382"/>
      <c r="DP21" s="382"/>
      <c r="DQ21" s="382"/>
      <c r="DR21" s="382"/>
      <c r="DS21" s="382"/>
      <c r="DT21" s="383"/>
    </row>
    <row r="22" spans="1:127" s="14" customFormat="1" ht="52.5" customHeight="1" x14ac:dyDescent="0.25">
      <c r="A22" s="368" t="s">
        <v>1</v>
      </c>
      <c r="B22" s="369"/>
      <c r="C22" s="369"/>
      <c r="D22" s="369"/>
      <c r="E22" s="369"/>
      <c r="F22" s="370"/>
      <c r="G22" s="371" t="s">
        <v>207</v>
      </c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2"/>
      <c r="AB22" s="373" t="s">
        <v>95</v>
      </c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5"/>
      <c r="AP22" s="373" t="s">
        <v>95</v>
      </c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3">
        <f>SUM(BD23:BP28)</f>
        <v>50698.9</v>
      </c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7"/>
      <c r="BQ22" s="363">
        <f>SUM(BQ23:CD28)</f>
        <v>50698.9</v>
      </c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7"/>
      <c r="CE22" s="363">
        <f>SUM(CE23:CT28)</f>
        <v>0</v>
      </c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/>
      <c r="CT22" s="367"/>
      <c r="CU22" s="363">
        <f>SUM(CU23:DG28)</f>
        <v>0</v>
      </c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7"/>
      <c r="DH22" s="363">
        <f>SUM(DH23:DT28)</f>
        <v>0</v>
      </c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7"/>
    </row>
    <row r="23" spans="1:127" s="14" customFormat="1" ht="26.25" customHeight="1" x14ac:dyDescent="0.25">
      <c r="A23" s="368" t="s">
        <v>14</v>
      </c>
      <c r="B23" s="369"/>
      <c r="C23" s="369"/>
      <c r="D23" s="369"/>
      <c r="E23" s="369"/>
      <c r="F23" s="370"/>
      <c r="G23" s="371" t="s">
        <v>208</v>
      </c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2"/>
      <c r="AB23" s="357">
        <v>0</v>
      </c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9"/>
      <c r="AP23" s="374">
        <v>0</v>
      </c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4">
        <f>AB23*AP23</f>
        <v>0</v>
      </c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6"/>
      <c r="BQ23" s="374">
        <v>0</v>
      </c>
      <c r="BR23" s="375"/>
      <c r="BS23" s="375"/>
      <c r="BT23" s="375"/>
      <c r="BU23" s="375"/>
      <c r="BV23" s="375"/>
      <c r="BW23" s="375"/>
      <c r="BX23" s="375"/>
      <c r="BY23" s="375"/>
      <c r="BZ23" s="375"/>
      <c r="CA23" s="375"/>
      <c r="CB23" s="375"/>
      <c r="CC23" s="375"/>
      <c r="CD23" s="376"/>
      <c r="CE23" s="374">
        <v>0</v>
      </c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375"/>
      <c r="CR23" s="375"/>
      <c r="CS23" s="375"/>
      <c r="CT23" s="376"/>
      <c r="CU23" s="374">
        <v>0</v>
      </c>
      <c r="CV23" s="375"/>
      <c r="CW23" s="375"/>
      <c r="CX23" s="375"/>
      <c r="CY23" s="375"/>
      <c r="CZ23" s="375"/>
      <c r="DA23" s="375"/>
      <c r="DB23" s="375"/>
      <c r="DC23" s="375"/>
      <c r="DD23" s="375"/>
      <c r="DE23" s="375"/>
      <c r="DF23" s="375"/>
      <c r="DG23" s="376"/>
      <c r="DH23" s="374">
        <v>0</v>
      </c>
      <c r="DI23" s="375"/>
      <c r="DJ23" s="375"/>
      <c r="DK23" s="375"/>
      <c r="DL23" s="375"/>
      <c r="DM23" s="375"/>
      <c r="DN23" s="375"/>
      <c r="DO23" s="375"/>
      <c r="DP23" s="375"/>
      <c r="DQ23" s="375"/>
      <c r="DR23" s="375"/>
      <c r="DS23" s="375"/>
      <c r="DT23" s="376"/>
    </row>
    <row r="24" spans="1:127" s="14" customFormat="1" ht="19.5" customHeight="1" x14ac:dyDescent="0.25">
      <c r="A24" s="368" t="s">
        <v>13</v>
      </c>
      <c r="B24" s="369"/>
      <c r="C24" s="369"/>
      <c r="D24" s="369"/>
      <c r="E24" s="369"/>
      <c r="F24" s="370"/>
      <c r="G24" s="371" t="s">
        <v>209</v>
      </c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2"/>
      <c r="AB24" s="357">
        <v>0</v>
      </c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9"/>
      <c r="AP24" s="374">
        <v>0</v>
      </c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4">
        <v>0</v>
      </c>
      <c r="BE24" s="375"/>
      <c r="BF24" s="375"/>
      <c r="BG24" s="375"/>
      <c r="BH24" s="375"/>
      <c r="BI24" s="375"/>
      <c r="BJ24" s="375"/>
      <c r="BK24" s="375"/>
      <c r="BL24" s="375"/>
      <c r="BM24" s="375"/>
      <c r="BN24" s="375"/>
      <c r="BO24" s="375"/>
      <c r="BP24" s="376"/>
      <c r="BQ24" s="374">
        <v>0</v>
      </c>
      <c r="BR24" s="375"/>
      <c r="BS24" s="375"/>
      <c r="BT24" s="375"/>
      <c r="BU24" s="375"/>
      <c r="BV24" s="375"/>
      <c r="BW24" s="375"/>
      <c r="BX24" s="375"/>
      <c r="BY24" s="375"/>
      <c r="BZ24" s="375"/>
      <c r="CA24" s="375"/>
      <c r="CB24" s="375"/>
      <c r="CC24" s="375"/>
      <c r="CD24" s="376"/>
      <c r="CE24" s="374">
        <v>0</v>
      </c>
      <c r="CF24" s="375"/>
      <c r="CG24" s="375"/>
      <c r="CH24" s="375"/>
      <c r="CI24" s="375"/>
      <c r="CJ24" s="375"/>
      <c r="CK24" s="375"/>
      <c r="CL24" s="375"/>
      <c r="CM24" s="375"/>
      <c r="CN24" s="375"/>
      <c r="CO24" s="375"/>
      <c r="CP24" s="375"/>
      <c r="CQ24" s="375"/>
      <c r="CR24" s="375"/>
      <c r="CS24" s="375"/>
      <c r="CT24" s="376"/>
      <c r="CU24" s="374">
        <v>0</v>
      </c>
      <c r="CV24" s="375"/>
      <c r="CW24" s="375"/>
      <c r="CX24" s="375"/>
      <c r="CY24" s="375"/>
      <c r="CZ24" s="375"/>
      <c r="DA24" s="375"/>
      <c r="DB24" s="375"/>
      <c r="DC24" s="375"/>
      <c r="DD24" s="375"/>
      <c r="DE24" s="375"/>
      <c r="DF24" s="375"/>
      <c r="DG24" s="376"/>
      <c r="DH24" s="374">
        <v>0</v>
      </c>
      <c r="DI24" s="375"/>
      <c r="DJ24" s="375"/>
      <c r="DK24" s="375"/>
      <c r="DL24" s="375"/>
      <c r="DM24" s="375"/>
      <c r="DN24" s="375"/>
      <c r="DO24" s="375"/>
      <c r="DP24" s="375"/>
      <c r="DQ24" s="375"/>
      <c r="DR24" s="375"/>
      <c r="DS24" s="375"/>
      <c r="DT24" s="376"/>
    </row>
    <row r="25" spans="1:127" s="14" customFormat="1" ht="54.95" customHeight="1" x14ac:dyDescent="0.25">
      <c r="A25" s="368" t="s">
        <v>98</v>
      </c>
      <c r="B25" s="369"/>
      <c r="C25" s="369"/>
      <c r="D25" s="369"/>
      <c r="E25" s="369"/>
      <c r="F25" s="370"/>
      <c r="G25" s="371" t="s">
        <v>210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2"/>
      <c r="AB25" s="357">
        <v>6</v>
      </c>
      <c r="AC25" s="358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9"/>
      <c r="AP25" s="374">
        <v>8449.82</v>
      </c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4">
        <f>AB25*AP25-0.02</f>
        <v>50698.9</v>
      </c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6"/>
      <c r="BQ25" s="374">
        <v>50698.9</v>
      </c>
      <c r="BR25" s="375"/>
      <c r="BS25" s="375"/>
      <c r="BT25" s="375"/>
      <c r="BU25" s="375"/>
      <c r="BV25" s="375"/>
      <c r="BW25" s="375"/>
      <c r="BX25" s="375"/>
      <c r="BY25" s="375"/>
      <c r="BZ25" s="375"/>
      <c r="CA25" s="375"/>
      <c r="CB25" s="375"/>
      <c r="CC25" s="375"/>
      <c r="CD25" s="376"/>
      <c r="CE25" s="374">
        <v>0</v>
      </c>
      <c r="CF25" s="375"/>
      <c r="CG25" s="375"/>
      <c r="CH25" s="375"/>
      <c r="CI25" s="375"/>
      <c r="CJ25" s="375"/>
      <c r="CK25" s="375"/>
      <c r="CL25" s="375"/>
      <c r="CM25" s="375"/>
      <c r="CN25" s="375"/>
      <c r="CO25" s="375"/>
      <c r="CP25" s="375"/>
      <c r="CQ25" s="375"/>
      <c r="CR25" s="375"/>
      <c r="CS25" s="375"/>
      <c r="CT25" s="376"/>
      <c r="CU25" s="374">
        <v>0</v>
      </c>
      <c r="CV25" s="375"/>
      <c r="CW25" s="375"/>
      <c r="CX25" s="375"/>
      <c r="CY25" s="375"/>
      <c r="CZ25" s="375"/>
      <c r="DA25" s="375"/>
      <c r="DB25" s="375"/>
      <c r="DC25" s="375"/>
      <c r="DD25" s="375"/>
      <c r="DE25" s="375"/>
      <c r="DF25" s="375"/>
      <c r="DG25" s="376"/>
      <c r="DH25" s="374">
        <v>0</v>
      </c>
      <c r="DI25" s="375"/>
      <c r="DJ25" s="375"/>
      <c r="DK25" s="375"/>
      <c r="DL25" s="375"/>
      <c r="DM25" s="375"/>
      <c r="DN25" s="375"/>
      <c r="DO25" s="375"/>
      <c r="DP25" s="375"/>
      <c r="DQ25" s="375"/>
      <c r="DR25" s="375"/>
      <c r="DS25" s="375"/>
      <c r="DT25" s="376"/>
      <c r="DU25" s="14">
        <f>AB25*AP25</f>
        <v>50698.92</v>
      </c>
      <c r="DW25" s="40">
        <f>BD25-DU25</f>
        <v>-1.9999999996798579E-2</v>
      </c>
    </row>
    <row r="26" spans="1:127" s="14" customFormat="1" ht="84" hidden="1" customHeight="1" x14ac:dyDescent="0.25">
      <c r="A26" s="368" t="s">
        <v>100</v>
      </c>
      <c r="B26" s="369"/>
      <c r="C26" s="369"/>
      <c r="D26" s="369"/>
      <c r="E26" s="369"/>
      <c r="F26" s="370"/>
      <c r="G26" s="371" t="s">
        <v>211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2"/>
      <c r="AB26" s="357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9"/>
      <c r="AP26" s="374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4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6"/>
      <c r="BQ26" s="374"/>
      <c r="BR26" s="375"/>
      <c r="BS26" s="375"/>
      <c r="BT26" s="375"/>
      <c r="BU26" s="375"/>
      <c r="BV26" s="375"/>
      <c r="BW26" s="375"/>
      <c r="BX26" s="375"/>
      <c r="BY26" s="375"/>
      <c r="BZ26" s="375"/>
      <c r="CA26" s="375"/>
      <c r="CB26" s="375"/>
      <c r="CC26" s="375"/>
      <c r="CD26" s="376"/>
      <c r="CE26" s="374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375"/>
      <c r="CR26" s="375"/>
      <c r="CS26" s="375"/>
      <c r="CT26" s="376"/>
      <c r="CU26" s="374"/>
      <c r="CV26" s="375"/>
      <c r="CW26" s="375"/>
      <c r="CX26" s="375"/>
      <c r="CY26" s="375"/>
      <c r="CZ26" s="375"/>
      <c r="DA26" s="375"/>
      <c r="DB26" s="375"/>
      <c r="DC26" s="375"/>
      <c r="DD26" s="375"/>
      <c r="DE26" s="375"/>
      <c r="DF26" s="375"/>
      <c r="DG26" s="376"/>
      <c r="DH26" s="374"/>
      <c r="DI26" s="375"/>
      <c r="DJ26" s="375"/>
      <c r="DK26" s="375"/>
      <c r="DL26" s="375"/>
      <c r="DM26" s="375"/>
      <c r="DN26" s="375"/>
      <c r="DO26" s="375"/>
      <c r="DP26" s="375"/>
      <c r="DQ26" s="375"/>
      <c r="DR26" s="375"/>
      <c r="DS26" s="375"/>
      <c r="DT26" s="376"/>
      <c r="DU26" s="14">
        <f t="shared" ref="DU26:DU54" si="0">AB26*AP26</f>
        <v>0</v>
      </c>
      <c r="DW26" s="40">
        <f t="shared" ref="DW26:DW54" si="1">BD26-DU26</f>
        <v>0</v>
      </c>
    </row>
    <row r="27" spans="1:127" s="14" customFormat="1" ht="16.5" hidden="1" customHeight="1" x14ac:dyDescent="0.25">
      <c r="A27" s="368"/>
      <c r="B27" s="369"/>
      <c r="C27" s="369"/>
      <c r="D27" s="369"/>
      <c r="E27" s="369"/>
      <c r="F27" s="370"/>
      <c r="G27" s="371" t="s">
        <v>212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2"/>
      <c r="AB27" s="357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9"/>
      <c r="AP27" s="374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4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6"/>
      <c r="BQ27" s="374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6"/>
      <c r="CE27" s="374"/>
      <c r="CF27" s="375"/>
      <c r="CG27" s="375"/>
      <c r="CH27" s="375"/>
      <c r="CI27" s="375"/>
      <c r="CJ27" s="375"/>
      <c r="CK27" s="375"/>
      <c r="CL27" s="375"/>
      <c r="CM27" s="375"/>
      <c r="CN27" s="375"/>
      <c r="CO27" s="375"/>
      <c r="CP27" s="375"/>
      <c r="CQ27" s="375"/>
      <c r="CR27" s="375"/>
      <c r="CS27" s="375"/>
      <c r="CT27" s="376"/>
      <c r="CU27" s="374"/>
      <c r="CV27" s="375"/>
      <c r="CW27" s="375"/>
      <c r="CX27" s="375"/>
      <c r="CY27" s="375"/>
      <c r="CZ27" s="375"/>
      <c r="DA27" s="375"/>
      <c r="DB27" s="375"/>
      <c r="DC27" s="375"/>
      <c r="DD27" s="375"/>
      <c r="DE27" s="375"/>
      <c r="DF27" s="375"/>
      <c r="DG27" s="376"/>
      <c r="DH27" s="374"/>
      <c r="DI27" s="375"/>
      <c r="DJ27" s="375"/>
      <c r="DK27" s="375"/>
      <c r="DL27" s="375"/>
      <c r="DM27" s="375"/>
      <c r="DN27" s="375"/>
      <c r="DO27" s="375"/>
      <c r="DP27" s="375"/>
      <c r="DQ27" s="375"/>
      <c r="DR27" s="375"/>
      <c r="DS27" s="375"/>
      <c r="DT27" s="376"/>
      <c r="DU27" s="14">
        <f t="shared" si="0"/>
        <v>0</v>
      </c>
      <c r="DW27" s="40">
        <f t="shared" si="1"/>
        <v>0</v>
      </c>
    </row>
    <row r="28" spans="1:127" s="14" customFormat="1" ht="16.5" hidden="1" customHeight="1" x14ac:dyDescent="0.25">
      <c r="A28" s="368"/>
      <c r="B28" s="369"/>
      <c r="C28" s="369"/>
      <c r="D28" s="369"/>
      <c r="E28" s="369"/>
      <c r="F28" s="370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2"/>
      <c r="AB28" s="357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9"/>
      <c r="AP28" s="374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4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6"/>
      <c r="BQ28" s="374"/>
      <c r="BR28" s="375"/>
      <c r="BS28" s="375"/>
      <c r="BT28" s="375"/>
      <c r="BU28" s="375"/>
      <c r="BV28" s="375"/>
      <c r="BW28" s="375"/>
      <c r="BX28" s="375"/>
      <c r="BY28" s="375"/>
      <c r="BZ28" s="375"/>
      <c r="CA28" s="375"/>
      <c r="CB28" s="375"/>
      <c r="CC28" s="375"/>
      <c r="CD28" s="376"/>
      <c r="CE28" s="374"/>
      <c r="CF28" s="375"/>
      <c r="CG28" s="375"/>
      <c r="CH28" s="375"/>
      <c r="CI28" s="375"/>
      <c r="CJ28" s="375"/>
      <c r="CK28" s="375"/>
      <c r="CL28" s="375"/>
      <c r="CM28" s="375"/>
      <c r="CN28" s="375"/>
      <c r="CO28" s="375"/>
      <c r="CP28" s="375"/>
      <c r="CQ28" s="375"/>
      <c r="CR28" s="375"/>
      <c r="CS28" s="375"/>
      <c r="CT28" s="376"/>
      <c r="CU28" s="374"/>
      <c r="CV28" s="375"/>
      <c r="CW28" s="375"/>
      <c r="CX28" s="375"/>
      <c r="CY28" s="375"/>
      <c r="CZ28" s="375"/>
      <c r="DA28" s="375"/>
      <c r="DB28" s="375"/>
      <c r="DC28" s="375"/>
      <c r="DD28" s="375"/>
      <c r="DE28" s="375"/>
      <c r="DF28" s="375"/>
      <c r="DG28" s="376"/>
      <c r="DH28" s="374"/>
      <c r="DI28" s="375"/>
      <c r="DJ28" s="375"/>
      <c r="DK28" s="375"/>
      <c r="DL28" s="375"/>
      <c r="DM28" s="375"/>
      <c r="DN28" s="375"/>
      <c r="DO28" s="375"/>
      <c r="DP28" s="375"/>
      <c r="DQ28" s="375"/>
      <c r="DR28" s="375"/>
      <c r="DS28" s="375"/>
      <c r="DT28" s="376"/>
      <c r="DU28" s="14">
        <f t="shared" si="0"/>
        <v>0</v>
      </c>
      <c r="DW28" s="40">
        <f t="shared" si="1"/>
        <v>0</v>
      </c>
    </row>
    <row r="29" spans="1:127" s="14" customFormat="1" ht="40.700000000000003" customHeight="1" x14ac:dyDescent="0.25">
      <c r="A29" s="368" t="s">
        <v>2</v>
      </c>
      <c r="B29" s="369"/>
      <c r="C29" s="369"/>
      <c r="D29" s="369"/>
      <c r="E29" s="369"/>
      <c r="F29" s="370"/>
      <c r="G29" s="371" t="s">
        <v>213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2"/>
      <c r="AB29" s="373" t="s">
        <v>95</v>
      </c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5"/>
      <c r="AP29" s="373" t="s">
        <v>95</v>
      </c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3">
        <v>0</v>
      </c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7"/>
      <c r="BQ29" s="363">
        <v>0</v>
      </c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7"/>
      <c r="CE29" s="363">
        <v>0</v>
      </c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7"/>
      <c r="CU29" s="363">
        <v>0</v>
      </c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7"/>
      <c r="DH29" s="363">
        <v>0</v>
      </c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7"/>
      <c r="DU29" s="14" t="e">
        <f t="shared" si="0"/>
        <v>#VALUE!</v>
      </c>
      <c r="DW29" s="40" t="e">
        <f t="shared" si="1"/>
        <v>#VALUE!</v>
      </c>
    </row>
    <row r="30" spans="1:127" s="14" customFormat="1" ht="66.75" hidden="1" customHeight="1" x14ac:dyDescent="0.25">
      <c r="A30" s="368" t="s">
        <v>17</v>
      </c>
      <c r="B30" s="369"/>
      <c r="C30" s="369"/>
      <c r="D30" s="369"/>
      <c r="E30" s="369"/>
      <c r="F30" s="370"/>
      <c r="G30" s="371" t="s">
        <v>214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2"/>
      <c r="AB30" s="357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9"/>
      <c r="AP30" s="357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7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9"/>
      <c r="BQ30" s="357"/>
      <c r="BR30" s="358"/>
      <c r="BS30" s="358"/>
      <c r="BT30" s="358"/>
      <c r="BU30" s="358"/>
      <c r="BV30" s="358"/>
      <c r="BW30" s="358"/>
      <c r="BX30" s="358"/>
      <c r="BY30" s="358"/>
      <c r="BZ30" s="358"/>
      <c r="CA30" s="358"/>
      <c r="CB30" s="358"/>
      <c r="CC30" s="358"/>
      <c r="CD30" s="359"/>
      <c r="CE30" s="357"/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358"/>
      <c r="CT30" s="359"/>
      <c r="CU30" s="357"/>
      <c r="CV30" s="358"/>
      <c r="CW30" s="358"/>
      <c r="CX30" s="358"/>
      <c r="CY30" s="358"/>
      <c r="CZ30" s="358"/>
      <c r="DA30" s="358"/>
      <c r="DB30" s="358"/>
      <c r="DC30" s="358"/>
      <c r="DD30" s="358"/>
      <c r="DE30" s="358"/>
      <c r="DF30" s="358"/>
      <c r="DG30" s="359"/>
      <c r="DH30" s="357"/>
      <c r="DI30" s="358"/>
      <c r="DJ30" s="358"/>
      <c r="DK30" s="358"/>
      <c r="DL30" s="358"/>
      <c r="DM30" s="358"/>
      <c r="DN30" s="358"/>
      <c r="DO30" s="358"/>
      <c r="DP30" s="358"/>
      <c r="DQ30" s="358"/>
      <c r="DR30" s="358"/>
      <c r="DS30" s="358"/>
      <c r="DT30" s="359"/>
      <c r="DU30" s="14">
        <f t="shared" si="0"/>
        <v>0</v>
      </c>
      <c r="DW30" s="40">
        <f t="shared" si="1"/>
        <v>0</v>
      </c>
    </row>
    <row r="31" spans="1:127" s="14" customFormat="1" ht="16.5" hidden="1" customHeight="1" x14ac:dyDescent="0.25">
      <c r="A31" s="368" t="s">
        <v>106</v>
      </c>
      <c r="B31" s="369"/>
      <c r="C31" s="369"/>
      <c r="D31" s="369"/>
      <c r="E31" s="369"/>
      <c r="F31" s="370"/>
      <c r="G31" s="371" t="s">
        <v>215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2"/>
      <c r="AB31" s="357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9"/>
      <c r="AP31" s="357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7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9"/>
      <c r="BQ31" s="357"/>
      <c r="BR31" s="358"/>
      <c r="BS31" s="358"/>
      <c r="BT31" s="358"/>
      <c r="BU31" s="358"/>
      <c r="BV31" s="358"/>
      <c r="BW31" s="358"/>
      <c r="BX31" s="358"/>
      <c r="BY31" s="358"/>
      <c r="BZ31" s="358"/>
      <c r="CA31" s="358"/>
      <c r="CB31" s="358"/>
      <c r="CC31" s="358"/>
      <c r="CD31" s="359"/>
      <c r="CE31" s="357"/>
      <c r="CF31" s="358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358"/>
      <c r="CT31" s="359"/>
      <c r="CU31" s="357"/>
      <c r="CV31" s="358"/>
      <c r="CW31" s="358"/>
      <c r="CX31" s="358"/>
      <c r="CY31" s="358"/>
      <c r="CZ31" s="358"/>
      <c r="DA31" s="358"/>
      <c r="DB31" s="358"/>
      <c r="DC31" s="358"/>
      <c r="DD31" s="358"/>
      <c r="DE31" s="358"/>
      <c r="DF31" s="358"/>
      <c r="DG31" s="359"/>
      <c r="DH31" s="357"/>
      <c r="DI31" s="358"/>
      <c r="DJ31" s="358"/>
      <c r="DK31" s="358"/>
      <c r="DL31" s="358"/>
      <c r="DM31" s="358"/>
      <c r="DN31" s="358"/>
      <c r="DO31" s="358"/>
      <c r="DP31" s="358"/>
      <c r="DQ31" s="358"/>
      <c r="DR31" s="358"/>
      <c r="DS31" s="358"/>
      <c r="DT31" s="359"/>
      <c r="DU31" s="14">
        <f t="shared" si="0"/>
        <v>0</v>
      </c>
      <c r="DW31" s="40">
        <f t="shared" si="1"/>
        <v>0</v>
      </c>
    </row>
    <row r="32" spans="1:127" s="14" customFormat="1" ht="16.5" hidden="1" customHeight="1" x14ac:dyDescent="0.25">
      <c r="A32" s="368"/>
      <c r="B32" s="369"/>
      <c r="C32" s="369"/>
      <c r="D32" s="369"/>
      <c r="E32" s="369"/>
      <c r="F32" s="370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2"/>
      <c r="AB32" s="357"/>
      <c r="AC32" s="358"/>
      <c r="AD32" s="358"/>
      <c r="AE32" s="358"/>
      <c r="AF32" s="358"/>
      <c r="AG32" s="358"/>
      <c r="AH32" s="358"/>
      <c r="AI32" s="358"/>
      <c r="AJ32" s="358"/>
      <c r="AK32" s="358"/>
      <c r="AL32" s="358"/>
      <c r="AM32" s="358"/>
      <c r="AN32" s="358"/>
      <c r="AO32" s="359"/>
      <c r="AP32" s="357"/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7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9"/>
      <c r="BQ32" s="357"/>
      <c r="BR32" s="358"/>
      <c r="BS32" s="358"/>
      <c r="BT32" s="358"/>
      <c r="BU32" s="358"/>
      <c r="BV32" s="358"/>
      <c r="BW32" s="358"/>
      <c r="BX32" s="358"/>
      <c r="BY32" s="358"/>
      <c r="BZ32" s="358"/>
      <c r="CA32" s="358"/>
      <c r="CB32" s="358"/>
      <c r="CC32" s="358"/>
      <c r="CD32" s="359"/>
      <c r="CE32" s="357"/>
      <c r="CF32" s="358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8"/>
      <c r="CR32" s="358"/>
      <c r="CS32" s="358"/>
      <c r="CT32" s="359"/>
      <c r="CU32" s="357"/>
      <c r="CV32" s="358"/>
      <c r="CW32" s="358"/>
      <c r="CX32" s="358"/>
      <c r="CY32" s="358"/>
      <c r="CZ32" s="358"/>
      <c r="DA32" s="358"/>
      <c r="DB32" s="358"/>
      <c r="DC32" s="358"/>
      <c r="DD32" s="358"/>
      <c r="DE32" s="358"/>
      <c r="DF32" s="358"/>
      <c r="DG32" s="359"/>
      <c r="DH32" s="357"/>
      <c r="DI32" s="358"/>
      <c r="DJ32" s="358"/>
      <c r="DK32" s="358"/>
      <c r="DL32" s="358"/>
      <c r="DM32" s="358"/>
      <c r="DN32" s="358"/>
      <c r="DO32" s="358"/>
      <c r="DP32" s="358"/>
      <c r="DQ32" s="358"/>
      <c r="DR32" s="358"/>
      <c r="DS32" s="358"/>
      <c r="DT32" s="359"/>
      <c r="DU32" s="14">
        <f t="shared" si="0"/>
        <v>0</v>
      </c>
      <c r="DW32" s="40">
        <f t="shared" si="1"/>
        <v>0</v>
      </c>
    </row>
    <row r="33" spans="1:127" s="14" customFormat="1" ht="42" customHeight="1" x14ac:dyDescent="0.25">
      <c r="A33" s="368" t="s">
        <v>3</v>
      </c>
      <c r="B33" s="369"/>
      <c r="C33" s="369"/>
      <c r="D33" s="369"/>
      <c r="E33" s="369"/>
      <c r="F33" s="370"/>
      <c r="G33" s="371" t="s">
        <v>216</v>
      </c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2"/>
      <c r="AB33" s="373" t="s">
        <v>95</v>
      </c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5"/>
      <c r="AP33" s="373" t="s">
        <v>95</v>
      </c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3">
        <f>SUM(BD34:BP45)</f>
        <v>2143223.3199999998</v>
      </c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7"/>
      <c r="BQ33" s="363">
        <f>SUM(BQ34:CD45)</f>
        <v>1829571.32</v>
      </c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7"/>
      <c r="CE33" s="363">
        <f>SUM(CE34:CT45)</f>
        <v>0</v>
      </c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7"/>
      <c r="CU33" s="363">
        <f>SUM(CU34:DG45)</f>
        <v>313652</v>
      </c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7"/>
      <c r="DH33" s="363">
        <f>SUM(DH34:DT45)</f>
        <v>0</v>
      </c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7"/>
      <c r="DU33" s="14" t="e">
        <f t="shared" si="0"/>
        <v>#VALUE!</v>
      </c>
      <c r="DW33" s="40" t="e">
        <f t="shared" si="1"/>
        <v>#VALUE!</v>
      </c>
    </row>
    <row r="34" spans="1:127" s="14" customFormat="1" ht="54.95" customHeight="1" x14ac:dyDescent="0.25">
      <c r="A34" s="368" t="s">
        <v>124</v>
      </c>
      <c r="B34" s="369"/>
      <c r="C34" s="369"/>
      <c r="D34" s="369"/>
      <c r="E34" s="369"/>
      <c r="F34" s="370"/>
      <c r="G34" s="371" t="s">
        <v>217</v>
      </c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2"/>
      <c r="AB34" s="374">
        <v>10</v>
      </c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6"/>
      <c r="AP34" s="374">
        <v>21725.200000000001</v>
      </c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4">
        <f>AB34*AP34</f>
        <v>217252</v>
      </c>
      <c r="BE34" s="375"/>
      <c r="BF34" s="375"/>
      <c r="BG34" s="375"/>
      <c r="BH34" s="375"/>
      <c r="BI34" s="375"/>
      <c r="BJ34" s="375"/>
      <c r="BK34" s="375"/>
      <c r="BL34" s="375"/>
      <c r="BM34" s="375"/>
      <c r="BN34" s="375"/>
      <c r="BO34" s="375"/>
      <c r="BP34" s="376"/>
      <c r="BQ34" s="374">
        <v>153600</v>
      </c>
      <c r="BR34" s="375"/>
      <c r="BS34" s="375"/>
      <c r="BT34" s="375"/>
      <c r="BU34" s="375"/>
      <c r="BV34" s="375"/>
      <c r="BW34" s="375"/>
      <c r="BX34" s="375"/>
      <c r="BY34" s="375"/>
      <c r="BZ34" s="375"/>
      <c r="CA34" s="375"/>
      <c r="CB34" s="375"/>
      <c r="CC34" s="375"/>
      <c r="CD34" s="376"/>
      <c r="CE34" s="374">
        <v>0</v>
      </c>
      <c r="CF34" s="375"/>
      <c r="CG34" s="375"/>
      <c r="CH34" s="375"/>
      <c r="CI34" s="375"/>
      <c r="CJ34" s="375"/>
      <c r="CK34" s="375"/>
      <c r="CL34" s="375"/>
      <c r="CM34" s="375"/>
      <c r="CN34" s="375"/>
      <c r="CO34" s="375"/>
      <c r="CP34" s="375"/>
      <c r="CQ34" s="375"/>
      <c r="CR34" s="375"/>
      <c r="CS34" s="375"/>
      <c r="CT34" s="376"/>
      <c r="CU34" s="374">
        <v>63652</v>
      </c>
      <c r="CV34" s="375"/>
      <c r="CW34" s="375"/>
      <c r="CX34" s="375"/>
      <c r="CY34" s="375"/>
      <c r="CZ34" s="375"/>
      <c r="DA34" s="375"/>
      <c r="DB34" s="375"/>
      <c r="DC34" s="375"/>
      <c r="DD34" s="375"/>
      <c r="DE34" s="375"/>
      <c r="DF34" s="375"/>
      <c r="DG34" s="376"/>
      <c r="DH34" s="374">
        <v>0</v>
      </c>
      <c r="DI34" s="375"/>
      <c r="DJ34" s="375"/>
      <c r="DK34" s="375"/>
      <c r="DL34" s="375"/>
      <c r="DM34" s="375"/>
      <c r="DN34" s="375"/>
      <c r="DO34" s="375"/>
      <c r="DP34" s="375"/>
      <c r="DQ34" s="375"/>
      <c r="DR34" s="375"/>
      <c r="DS34" s="375"/>
      <c r="DT34" s="376"/>
      <c r="DU34" s="14">
        <f t="shared" si="0"/>
        <v>217252</v>
      </c>
      <c r="DW34" s="40">
        <f t="shared" si="1"/>
        <v>0</v>
      </c>
    </row>
    <row r="35" spans="1:127" s="14" customFormat="1" ht="48.75" customHeight="1" x14ac:dyDescent="0.25">
      <c r="A35" s="368" t="s">
        <v>126</v>
      </c>
      <c r="B35" s="369"/>
      <c r="C35" s="369"/>
      <c r="D35" s="369"/>
      <c r="E35" s="369"/>
      <c r="F35" s="370"/>
      <c r="G35" s="371" t="s">
        <v>218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2"/>
      <c r="AB35" s="374">
        <v>10</v>
      </c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6"/>
      <c r="AP35" s="374">
        <v>11507.05</v>
      </c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4">
        <f>AB35*AP35+0.02</f>
        <v>115070.52</v>
      </c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6"/>
      <c r="BQ35" s="374">
        <v>115070.52</v>
      </c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5"/>
      <c r="CC35" s="375"/>
      <c r="CD35" s="376"/>
      <c r="CE35" s="374">
        <v>0</v>
      </c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6"/>
      <c r="CU35" s="374">
        <v>0</v>
      </c>
      <c r="CV35" s="375"/>
      <c r="CW35" s="375"/>
      <c r="CX35" s="375"/>
      <c r="CY35" s="375"/>
      <c r="CZ35" s="375"/>
      <c r="DA35" s="375"/>
      <c r="DB35" s="375"/>
      <c r="DC35" s="375"/>
      <c r="DD35" s="375"/>
      <c r="DE35" s="375"/>
      <c r="DF35" s="375"/>
      <c r="DG35" s="376"/>
      <c r="DH35" s="374">
        <v>0</v>
      </c>
      <c r="DI35" s="375"/>
      <c r="DJ35" s="375"/>
      <c r="DK35" s="375"/>
      <c r="DL35" s="375"/>
      <c r="DM35" s="375"/>
      <c r="DN35" s="375"/>
      <c r="DO35" s="375"/>
      <c r="DP35" s="375"/>
      <c r="DQ35" s="375"/>
      <c r="DR35" s="375"/>
      <c r="DS35" s="375"/>
      <c r="DT35" s="376"/>
      <c r="DU35" s="14">
        <f t="shared" si="0"/>
        <v>115070.5</v>
      </c>
      <c r="DW35" s="40">
        <f t="shared" si="1"/>
        <v>2.0000000004074536E-2</v>
      </c>
    </row>
    <row r="36" spans="1:127" s="14" customFormat="1" ht="48.75" customHeight="1" x14ac:dyDescent="0.25">
      <c r="A36" s="368" t="s">
        <v>219</v>
      </c>
      <c r="B36" s="369"/>
      <c r="C36" s="369"/>
      <c r="D36" s="369"/>
      <c r="E36" s="369"/>
      <c r="F36" s="370"/>
      <c r="G36" s="371" t="s">
        <v>220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2"/>
      <c r="AB36" s="374">
        <v>12</v>
      </c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6"/>
      <c r="AP36" s="374">
        <v>54358.2</v>
      </c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4">
        <f>AB36*AP36-0.66</f>
        <v>652297.73999999987</v>
      </c>
      <c r="BE36" s="375"/>
      <c r="BF36" s="375"/>
      <c r="BG36" s="375"/>
      <c r="BH36" s="375"/>
      <c r="BI36" s="375"/>
      <c r="BJ36" s="375"/>
      <c r="BK36" s="375"/>
      <c r="BL36" s="375"/>
      <c r="BM36" s="375"/>
      <c r="BN36" s="375"/>
      <c r="BO36" s="375"/>
      <c r="BP36" s="376"/>
      <c r="BQ36" s="374">
        <v>652297.74</v>
      </c>
      <c r="BR36" s="375"/>
      <c r="BS36" s="375"/>
      <c r="BT36" s="375"/>
      <c r="BU36" s="375"/>
      <c r="BV36" s="375"/>
      <c r="BW36" s="375"/>
      <c r="BX36" s="375"/>
      <c r="BY36" s="375"/>
      <c r="BZ36" s="375"/>
      <c r="CA36" s="375"/>
      <c r="CB36" s="375"/>
      <c r="CC36" s="375"/>
      <c r="CD36" s="376"/>
      <c r="CE36" s="374">
        <v>0</v>
      </c>
      <c r="CF36" s="375"/>
      <c r="CG36" s="375"/>
      <c r="CH36" s="375"/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6"/>
      <c r="CU36" s="374">
        <v>0</v>
      </c>
      <c r="CV36" s="375"/>
      <c r="CW36" s="375"/>
      <c r="CX36" s="375"/>
      <c r="CY36" s="375"/>
      <c r="CZ36" s="375"/>
      <c r="DA36" s="375"/>
      <c r="DB36" s="375"/>
      <c r="DC36" s="375"/>
      <c r="DD36" s="375"/>
      <c r="DE36" s="375"/>
      <c r="DF36" s="375"/>
      <c r="DG36" s="376"/>
      <c r="DH36" s="374">
        <v>0</v>
      </c>
      <c r="DI36" s="375"/>
      <c r="DJ36" s="375"/>
      <c r="DK36" s="375"/>
      <c r="DL36" s="375"/>
      <c r="DM36" s="375"/>
      <c r="DN36" s="375"/>
      <c r="DO36" s="375"/>
      <c r="DP36" s="375"/>
      <c r="DQ36" s="375"/>
      <c r="DR36" s="375"/>
      <c r="DS36" s="375"/>
      <c r="DT36" s="376"/>
      <c r="DU36" s="14">
        <f t="shared" si="0"/>
        <v>652298.39999999991</v>
      </c>
      <c r="DW36" s="40">
        <f t="shared" si="1"/>
        <v>-0.66000000003259629</v>
      </c>
    </row>
    <row r="37" spans="1:127" s="14" customFormat="1" ht="57.75" customHeight="1" x14ac:dyDescent="0.25">
      <c r="A37" s="368" t="s">
        <v>221</v>
      </c>
      <c r="B37" s="369"/>
      <c r="C37" s="369"/>
      <c r="D37" s="369"/>
      <c r="E37" s="369"/>
      <c r="F37" s="370"/>
      <c r="G37" s="371" t="s">
        <v>222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2"/>
      <c r="AB37" s="374">
        <v>0</v>
      </c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6"/>
      <c r="AP37" s="374">
        <v>0</v>
      </c>
      <c r="AQ37" s="375"/>
      <c r="AR37" s="375"/>
      <c r="AS37" s="375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4">
        <f t="shared" ref="BD37:BD44" si="2">AB37*AP37</f>
        <v>0</v>
      </c>
      <c r="BE37" s="375"/>
      <c r="BF37" s="375"/>
      <c r="BG37" s="375"/>
      <c r="BH37" s="375"/>
      <c r="BI37" s="375"/>
      <c r="BJ37" s="375"/>
      <c r="BK37" s="375"/>
      <c r="BL37" s="375"/>
      <c r="BM37" s="375"/>
      <c r="BN37" s="375"/>
      <c r="BO37" s="375"/>
      <c r="BP37" s="376"/>
      <c r="BQ37" s="374">
        <v>0</v>
      </c>
      <c r="BR37" s="375"/>
      <c r="BS37" s="375"/>
      <c r="BT37" s="375"/>
      <c r="BU37" s="375"/>
      <c r="BV37" s="375"/>
      <c r="BW37" s="375"/>
      <c r="BX37" s="375"/>
      <c r="BY37" s="375"/>
      <c r="BZ37" s="375"/>
      <c r="CA37" s="375"/>
      <c r="CB37" s="375"/>
      <c r="CC37" s="375"/>
      <c r="CD37" s="376"/>
      <c r="CE37" s="374">
        <v>0</v>
      </c>
      <c r="CF37" s="375"/>
      <c r="CG37" s="375"/>
      <c r="CH37" s="375"/>
      <c r="CI37" s="375"/>
      <c r="CJ37" s="375"/>
      <c r="CK37" s="375"/>
      <c r="CL37" s="375"/>
      <c r="CM37" s="375"/>
      <c r="CN37" s="375"/>
      <c r="CO37" s="375"/>
      <c r="CP37" s="375"/>
      <c r="CQ37" s="375"/>
      <c r="CR37" s="375"/>
      <c r="CS37" s="375"/>
      <c r="CT37" s="376"/>
      <c r="CU37" s="374">
        <v>0</v>
      </c>
      <c r="CV37" s="375"/>
      <c r="CW37" s="375"/>
      <c r="CX37" s="375"/>
      <c r="CY37" s="375"/>
      <c r="CZ37" s="375"/>
      <c r="DA37" s="375"/>
      <c r="DB37" s="375"/>
      <c r="DC37" s="375"/>
      <c r="DD37" s="375"/>
      <c r="DE37" s="375"/>
      <c r="DF37" s="375"/>
      <c r="DG37" s="376"/>
      <c r="DH37" s="374">
        <v>0</v>
      </c>
      <c r="DI37" s="375"/>
      <c r="DJ37" s="375"/>
      <c r="DK37" s="375"/>
      <c r="DL37" s="375"/>
      <c r="DM37" s="375"/>
      <c r="DN37" s="375"/>
      <c r="DO37" s="375"/>
      <c r="DP37" s="375"/>
      <c r="DQ37" s="375"/>
      <c r="DR37" s="375"/>
      <c r="DS37" s="375"/>
      <c r="DT37" s="376"/>
      <c r="DU37" s="14">
        <f t="shared" si="0"/>
        <v>0</v>
      </c>
      <c r="DW37" s="40">
        <f t="shared" si="1"/>
        <v>0</v>
      </c>
    </row>
    <row r="38" spans="1:127" s="14" customFormat="1" ht="48.75" customHeight="1" x14ac:dyDescent="0.25">
      <c r="A38" s="368" t="s">
        <v>223</v>
      </c>
      <c r="B38" s="369"/>
      <c r="C38" s="369"/>
      <c r="D38" s="369"/>
      <c r="E38" s="369"/>
      <c r="F38" s="370"/>
      <c r="G38" s="371" t="s">
        <v>224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2"/>
      <c r="AB38" s="374">
        <v>12</v>
      </c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6"/>
      <c r="AP38" s="374">
        <v>9000</v>
      </c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4">
        <f>AB38*AP38</f>
        <v>108000</v>
      </c>
      <c r="BE38" s="375"/>
      <c r="BF38" s="375"/>
      <c r="BG38" s="375"/>
      <c r="BH38" s="375"/>
      <c r="BI38" s="375"/>
      <c r="BJ38" s="375"/>
      <c r="BK38" s="375"/>
      <c r="BL38" s="375"/>
      <c r="BM38" s="375"/>
      <c r="BN38" s="375"/>
      <c r="BO38" s="375"/>
      <c r="BP38" s="376"/>
      <c r="BQ38" s="374">
        <v>108000</v>
      </c>
      <c r="BR38" s="375"/>
      <c r="BS38" s="375"/>
      <c r="BT38" s="375"/>
      <c r="BU38" s="375"/>
      <c r="BV38" s="375"/>
      <c r="BW38" s="375"/>
      <c r="BX38" s="375"/>
      <c r="BY38" s="375"/>
      <c r="BZ38" s="375"/>
      <c r="CA38" s="375"/>
      <c r="CB38" s="375"/>
      <c r="CC38" s="375"/>
      <c r="CD38" s="376"/>
      <c r="CE38" s="374">
        <v>0</v>
      </c>
      <c r="CF38" s="375"/>
      <c r="CG38" s="375"/>
      <c r="CH38" s="375"/>
      <c r="CI38" s="375"/>
      <c r="CJ38" s="375"/>
      <c r="CK38" s="375"/>
      <c r="CL38" s="375"/>
      <c r="CM38" s="375"/>
      <c r="CN38" s="375"/>
      <c r="CO38" s="375"/>
      <c r="CP38" s="375"/>
      <c r="CQ38" s="375"/>
      <c r="CR38" s="375"/>
      <c r="CS38" s="375"/>
      <c r="CT38" s="376"/>
      <c r="CU38" s="374">
        <v>0</v>
      </c>
      <c r="CV38" s="375"/>
      <c r="CW38" s="375"/>
      <c r="CX38" s="375"/>
      <c r="CY38" s="375"/>
      <c r="CZ38" s="375"/>
      <c r="DA38" s="375"/>
      <c r="DB38" s="375"/>
      <c r="DC38" s="375"/>
      <c r="DD38" s="375"/>
      <c r="DE38" s="375"/>
      <c r="DF38" s="375"/>
      <c r="DG38" s="376"/>
      <c r="DH38" s="374">
        <v>0</v>
      </c>
      <c r="DI38" s="375"/>
      <c r="DJ38" s="375"/>
      <c r="DK38" s="375"/>
      <c r="DL38" s="375"/>
      <c r="DM38" s="375"/>
      <c r="DN38" s="375"/>
      <c r="DO38" s="375"/>
      <c r="DP38" s="375"/>
      <c r="DQ38" s="375"/>
      <c r="DR38" s="375"/>
      <c r="DS38" s="375"/>
      <c r="DT38" s="376"/>
      <c r="DU38" s="14">
        <f t="shared" si="0"/>
        <v>108000</v>
      </c>
      <c r="DW38" s="40">
        <f t="shared" si="1"/>
        <v>0</v>
      </c>
    </row>
    <row r="39" spans="1:127" s="14" customFormat="1" ht="48.75" customHeight="1" x14ac:dyDescent="0.25">
      <c r="A39" s="368" t="s">
        <v>225</v>
      </c>
      <c r="B39" s="369"/>
      <c r="C39" s="369"/>
      <c r="D39" s="369"/>
      <c r="E39" s="369"/>
      <c r="F39" s="370"/>
      <c r="G39" s="371" t="s">
        <v>226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2"/>
      <c r="AB39" s="374">
        <v>12</v>
      </c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6"/>
      <c r="AP39" s="374">
        <v>4899.55</v>
      </c>
      <c r="AQ39" s="375"/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4">
        <f>AB39*AP39</f>
        <v>58794.600000000006</v>
      </c>
      <c r="BE39" s="375"/>
      <c r="BF39" s="375"/>
      <c r="BG39" s="375"/>
      <c r="BH39" s="375"/>
      <c r="BI39" s="375"/>
      <c r="BJ39" s="375"/>
      <c r="BK39" s="375"/>
      <c r="BL39" s="375"/>
      <c r="BM39" s="375"/>
      <c r="BN39" s="375"/>
      <c r="BO39" s="375"/>
      <c r="BP39" s="376"/>
      <c r="BQ39" s="374">
        <v>58794.6</v>
      </c>
      <c r="BR39" s="375"/>
      <c r="BS39" s="375"/>
      <c r="BT39" s="375"/>
      <c r="BU39" s="375"/>
      <c r="BV39" s="375"/>
      <c r="BW39" s="375"/>
      <c r="BX39" s="375"/>
      <c r="BY39" s="375"/>
      <c r="BZ39" s="375"/>
      <c r="CA39" s="375"/>
      <c r="CB39" s="375"/>
      <c r="CC39" s="375"/>
      <c r="CD39" s="376"/>
      <c r="CE39" s="374">
        <v>0</v>
      </c>
      <c r="CF39" s="375"/>
      <c r="CG39" s="375"/>
      <c r="CH39" s="375"/>
      <c r="CI39" s="375"/>
      <c r="CJ39" s="375"/>
      <c r="CK39" s="375"/>
      <c r="CL39" s="375"/>
      <c r="CM39" s="375"/>
      <c r="CN39" s="375"/>
      <c r="CO39" s="375"/>
      <c r="CP39" s="375"/>
      <c r="CQ39" s="375"/>
      <c r="CR39" s="375"/>
      <c r="CS39" s="375"/>
      <c r="CT39" s="376"/>
      <c r="CU39" s="374">
        <v>0</v>
      </c>
      <c r="CV39" s="375"/>
      <c r="CW39" s="375"/>
      <c r="CX39" s="375"/>
      <c r="CY39" s="375"/>
      <c r="CZ39" s="375"/>
      <c r="DA39" s="375"/>
      <c r="DB39" s="375"/>
      <c r="DC39" s="375"/>
      <c r="DD39" s="375"/>
      <c r="DE39" s="375"/>
      <c r="DF39" s="375"/>
      <c r="DG39" s="376"/>
      <c r="DH39" s="374">
        <v>0</v>
      </c>
      <c r="DI39" s="375"/>
      <c r="DJ39" s="375"/>
      <c r="DK39" s="375"/>
      <c r="DL39" s="375"/>
      <c r="DM39" s="375"/>
      <c r="DN39" s="375"/>
      <c r="DO39" s="375"/>
      <c r="DP39" s="375"/>
      <c r="DQ39" s="375"/>
      <c r="DR39" s="375"/>
      <c r="DS39" s="375"/>
      <c r="DT39" s="376"/>
      <c r="DU39" s="14">
        <f t="shared" si="0"/>
        <v>58794.600000000006</v>
      </c>
      <c r="DW39" s="40">
        <f t="shared" si="1"/>
        <v>0</v>
      </c>
    </row>
    <row r="40" spans="1:127" s="14" customFormat="1" ht="48.75" customHeight="1" x14ac:dyDescent="0.25">
      <c r="A40" s="368" t="s">
        <v>227</v>
      </c>
      <c r="B40" s="369"/>
      <c r="C40" s="369"/>
      <c r="D40" s="369"/>
      <c r="E40" s="369"/>
      <c r="F40" s="370"/>
      <c r="G40" s="377" t="s">
        <v>228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2"/>
      <c r="AB40" s="374">
        <v>12</v>
      </c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6"/>
      <c r="AP40" s="374">
        <v>10042.6</v>
      </c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6"/>
      <c r="BD40" s="374">
        <f>AB40*AP40+0.06</f>
        <v>120511.26000000001</v>
      </c>
      <c r="BE40" s="375"/>
      <c r="BF40" s="375"/>
      <c r="BG40" s="375"/>
      <c r="BH40" s="375"/>
      <c r="BI40" s="375"/>
      <c r="BJ40" s="375"/>
      <c r="BK40" s="375"/>
      <c r="BL40" s="375"/>
      <c r="BM40" s="375"/>
      <c r="BN40" s="375"/>
      <c r="BO40" s="375"/>
      <c r="BP40" s="376"/>
      <c r="BQ40" s="374">
        <v>120511.26</v>
      </c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6"/>
      <c r="CE40" s="374">
        <v>0</v>
      </c>
      <c r="CF40" s="375"/>
      <c r="CG40" s="375"/>
      <c r="CH40" s="375"/>
      <c r="CI40" s="375"/>
      <c r="CJ40" s="375"/>
      <c r="CK40" s="375"/>
      <c r="CL40" s="375"/>
      <c r="CM40" s="375"/>
      <c r="CN40" s="375"/>
      <c r="CO40" s="375"/>
      <c r="CP40" s="375"/>
      <c r="CQ40" s="375"/>
      <c r="CR40" s="375"/>
      <c r="CS40" s="375"/>
      <c r="CT40" s="376"/>
      <c r="CU40" s="374">
        <v>0</v>
      </c>
      <c r="CV40" s="375"/>
      <c r="CW40" s="375"/>
      <c r="CX40" s="375"/>
      <c r="CY40" s="375"/>
      <c r="CZ40" s="375"/>
      <c r="DA40" s="375"/>
      <c r="DB40" s="375"/>
      <c r="DC40" s="375"/>
      <c r="DD40" s="375"/>
      <c r="DE40" s="375"/>
      <c r="DF40" s="375"/>
      <c r="DG40" s="376"/>
      <c r="DH40" s="374">
        <v>0</v>
      </c>
      <c r="DI40" s="375"/>
      <c r="DJ40" s="375"/>
      <c r="DK40" s="375"/>
      <c r="DL40" s="375"/>
      <c r="DM40" s="375"/>
      <c r="DN40" s="375"/>
      <c r="DO40" s="375"/>
      <c r="DP40" s="375"/>
      <c r="DQ40" s="375"/>
      <c r="DR40" s="375"/>
      <c r="DS40" s="375"/>
      <c r="DT40" s="376"/>
      <c r="DU40" s="14">
        <f t="shared" si="0"/>
        <v>120511.20000000001</v>
      </c>
      <c r="DW40" s="40">
        <f t="shared" si="1"/>
        <v>5.9999999997671694E-2</v>
      </c>
    </row>
    <row r="41" spans="1:127" s="14" customFormat="1" ht="48.75" customHeight="1" x14ac:dyDescent="0.25">
      <c r="A41" s="368" t="s">
        <v>229</v>
      </c>
      <c r="B41" s="369"/>
      <c r="C41" s="369"/>
      <c r="D41" s="369"/>
      <c r="E41" s="369"/>
      <c r="F41" s="370"/>
      <c r="G41" s="377" t="s">
        <v>230</v>
      </c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2"/>
      <c r="AB41" s="374">
        <v>12</v>
      </c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6"/>
      <c r="AP41" s="374">
        <v>5663.27</v>
      </c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5"/>
      <c r="BB41" s="375"/>
      <c r="BC41" s="376"/>
      <c r="BD41" s="374">
        <f t="shared" si="2"/>
        <v>67959.240000000005</v>
      </c>
      <c r="BE41" s="375"/>
      <c r="BF41" s="375"/>
      <c r="BG41" s="375"/>
      <c r="BH41" s="375"/>
      <c r="BI41" s="375"/>
      <c r="BJ41" s="375"/>
      <c r="BK41" s="375"/>
      <c r="BL41" s="375"/>
      <c r="BM41" s="375"/>
      <c r="BN41" s="375"/>
      <c r="BO41" s="375"/>
      <c r="BP41" s="376"/>
      <c r="BQ41" s="374">
        <v>67959.240000000005</v>
      </c>
      <c r="BR41" s="375"/>
      <c r="BS41" s="375"/>
      <c r="BT41" s="375"/>
      <c r="BU41" s="375"/>
      <c r="BV41" s="375"/>
      <c r="BW41" s="375"/>
      <c r="BX41" s="375"/>
      <c r="BY41" s="375"/>
      <c r="BZ41" s="375"/>
      <c r="CA41" s="375"/>
      <c r="CB41" s="375"/>
      <c r="CC41" s="375"/>
      <c r="CD41" s="376"/>
      <c r="CE41" s="374">
        <v>0</v>
      </c>
      <c r="CF41" s="375"/>
      <c r="CG41" s="375"/>
      <c r="CH41" s="375"/>
      <c r="CI41" s="375"/>
      <c r="CJ41" s="375"/>
      <c r="CK41" s="375"/>
      <c r="CL41" s="375"/>
      <c r="CM41" s="375"/>
      <c r="CN41" s="375"/>
      <c r="CO41" s="375"/>
      <c r="CP41" s="375"/>
      <c r="CQ41" s="375"/>
      <c r="CR41" s="375"/>
      <c r="CS41" s="375"/>
      <c r="CT41" s="376"/>
      <c r="CU41" s="374">
        <v>0</v>
      </c>
      <c r="CV41" s="375"/>
      <c r="CW41" s="375"/>
      <c r="CX41" s="375"/>
      <c r="CY41" s="375"/>
      <c r="CZ41" s="375"/>
      <c r="DA41" s="375"/>
      <c r="DB41" s="375"/>
      <c r="DC41" s="375"/>
      <c r="DD41" s="375"/>
      <c r="DE41" s="375"/>
      <c r="DF41" s="375"/>
      <c r="DG41" s="376"/>
      <c r="DH41" s="374">
        <v>0</v>
      </c>
      <c r="DI41" s="375"/>
      <c r="DJ41" s="375"/>
      <c r="DK41" s="375"/>
      <c r="DL41" s="375"/>
      <c r="DM41" s="375"/>
      <c r="DN41" s="375"/>
      <c r="DO41" s="375"/>
      <c r="DP41" s="375"/>
      <c r="DQ41" s="375"/>
      <c r="DR41" s="375"/>
      <c r="DS41" s="375"/>
      <c r="DT41" s="376"/>
      <c r="DU41" s="14">
        <f t="shared" si="0"/>
        <v>67959.240000000005</v>
      </c>
      <c r="DW41" s="40">
        <f t="shared" si="1"/>
        <v>0</v>
      </c>
    </row>
    <row r="42" spans="1:127" s="14" customFormat="1" ht="48.75" customHeight="1" x14ac:dyDescent="0.25">
      <c r="A42" s="368" t="s">
        <v>231</v>
      </c>
      <c r="B42" s="369"/>
      <c r="C42" s="369"/>
      <c r="D42" s="369"/>
      <c r="E42" s="369"/>
      <c r="F42" s="370"/>
      <c r="G42" s="377" t="s">
        <v>337</v>
      </c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2"/>
      <c r="AB42" s="374">
        <v>1</v>
      </c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6"/>
      <c r="AP42" s="374">
        <v>231398.66</v>
      </c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5"/>
      <c r="BC42" s="376"/>
      <c r="BD42" s="374">
        <f t="shared" si="2"/>
        <v>231398.66</v>
      </c>
      <c r="BE42" s="375"/>
      <c r="BF42" s="375"/>
      <c r="BG42" s="375"/>
      <c r="BH42" s="375"/>
      <c r="BI42" s="375"/>
      <c r="BJ42" s="375"/>
      <c r="BK42" s="375"/>
      <c r="BL42" s="375"/>
      <c r="BM42" s="375"/>
      <c r="BN42" s="375"/>
      <c r="BO42" s="375"/>
      <c r="BP42" s="376"/>
      <c r="BQ42" s="374">
        <v>231398.66</v>
      </c>
      <c r="BR42" s="375"/>
      <c r="BS42" s="375"/>
      <c r="BT42" s="375"/>
      <c r="BU42" s="375"/>
      <c r="BV42" s="375"/>
      <c r="BW42" s="375"/>
      <c r="BX42" s="375"/>
      <c r="BY42" s="375"/>
      <c r="BZ42" s="375"/>
      <c r="CA42" s="375"/>
      <c r="CB42" s="375"/>
      <c r="CC42" s="375"/>
      <c r="CD42" s="376"/>
      <c r="CE42" s="374">
        <v>0</v>
      </c>
      <c r="CF42" s="375"/>
      <c r="CG42" s="375"/>
      <c r="CH42" s="375"/>
      <c r="CI42" s="375"/>
      <c r="CJ42" s="375"/>
      <c r="CK42" s="375"/>
      <c r="CL42" s="375"/>
      <c r="CM42" s="375"/>
      <c r="CN42" s="375"/>
      <c r="CO42" s="375"/>
      <c r="CP42" s="375"/>
      <c r="CQ42" s="375"/>
      <c r="CR42" s="375"/>
      <c r="CS42" s="375"/>
      <c r="CT42" s="376"/>
      <c r="CU42" s="374">
        <v>0</v>
      </c>
      <c r="CV42" s="375"/>
      <c r="CW42" s="375"/>
      <c r="CX42" s="375"/>
      <c r="CY42" s="375"/>
      <c r="CZ42" s="375"/>
      <c r="DA42" s="375"/>
      <c r="DB42" s="375"/>
      <c r="DC42" s="375"/>
      <c r="DD42" s="375"/>
      <c r="DE42" s="375"/>
      <c r="DF42" s="375"/>
      <c r="DG42" s="376"/>
      <c r="DH42" s="374">
        <v>0</v>
      </c>
      <c r="DI42" s="375"/>
      <c r="DJ42" s="375"/>
      <c r="DK42" s="375"/>
      <c r="DL42" s="375"/>
      <c r="DM42" s="375"/>
      <c r="DN42" s="375"/>
      <c r="DO42" s="375"/>
      <c r="DP42" s="375"/>
      <c r="DQ42" s="375"/>
      <c r="DR42" s="375"/>
      <c r="DS42" s="375"/>
      <c r="DT42" s="376"/>
      <c r="DU42" s="14">
        <f t="shared" si="0"/>
        <v>231398.66</v>
      </c>
      <c r="DW42" s="40">
        <f t="shared" si="1"/>
        <v>0</v>
      </c>
    </row>
    <row r="43" spans="1:127" s="14" customFormat="1" ht="48.75" customHeight="1" x14ac:dyDescent="0.25">
      <c r="A43" s="368" t="s">
        <v>232</v>
      </c>
      <c r="B43" s="369"/>
      <c r="C43" s="369"/>
      <c r="D43" s="369"/>
      <c r="E43" s="369"/>
      <c r="F43" s="370"/>
      <c r="G43" s="377" t="s">
        <v>233</v>
      </c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2"/>
      <c r="AB43" s="374">
        <v>1</v>
      </c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6"/>
      <c r="AP43" s="374">
        <v>0</v>
      </c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6"/>
      <c r="BD43" s="374">
        <v>0</v>
      </c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6"/>
      <c r="BQ43" s="374">
        <v>0</v>
      </c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5"/>
      <c r="CC43" s="375"/>
      <c r="CD43" s="376"/>
      <c r="CE43" s="374">
        <v>0</v>
      </c>
      <c r="CF43" s="375"/>
      <c r="CG43" s="375"/>
      <c r="CH43" s="375"/>
      <c r="CI43" s="375"/>
      <c r="CJ43" s="375"/>
      <c r="CK43" s="375"/>
      <c r="CL43" s="375"/>
      <c r="CM43" s="375"/>
      <c r="CN43" s="375"/>
      <c r="CO43" s="375"/>
      <c r="CP43" s="375"/>
      <c r="CQ43" s="375"/>
      <c r="CR43" s="375"/>
      <c r="CS43" s="375"/>
      <c r="CT43" s="376"/>
      <c r="CU43" s="374">
        <v>0</v>
      </c>
      <c r="CV43" s="375"/>
      <c r="CW43" s="375"/>
      <c r="CX43" s="375"/>
      <c r="CY43" s="375"/>
      <c r="CZ43" s="375"/>
      <c r="DA43" s="375"/>
      <c r="DB43" s="375"/>
      <c r="DC43" s="375"/>
      <c r="DD43" s="375"/>
      <c r="DE43" s="375"/>
      <c r="DF43" s="375"/>
      <c r="DG43" s="376"/>
      <c r="DH43" s="374">
        <v>0</v>
      </c>
      <c r="DI43" s="375"/>
      <c r="DJ43" s="375"/>
      <c r="DK43" s="375"/>
      <c r="DL43" s="375"/>
      <c r="DM43" s="375"/>
      <c r="DN43" s="375"/>
      <c r="DO43" s="375"/>
      <c r="DP43" s="375"/>
      <c r="DQ43" s="375"/>
      <c r="DR43" s="375"/>
      <c r="DS43" s="375"/>
      <c r="DT43" s="376"/>
      <c r="DU43" s="14">
        <f t="shared" si="0"/>
        <v>0</v>
      </c>
      <c r="DW43" s="40">
        <f t="shared" si="1"/>
        <v>0</v>
      </c>
    </row>
    <row r="44" spans="1:127" s="14" customFormat="1" ht="48.75" customHeight="1" x14ac:dyDescent="0.25">
      <c r="A44" s="368" t="s">
        <v>234</v>
      </c>
      <c r="B44" s="369"/>
      <c r="C44" s="369"/>
      <c r="D44" s="369"/>
      <c r="E44" s="369"/>
      <c r="F44" s="370"/>
      <c r="G44" s="377" t="s">
        <v>235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2"/>
      <c r="AB44" s="374">
        <v>12</v>
      </c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6"/>
      <c r="AP44" s="374">
        <v>4200</v>
      </c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6"/>
      <c r="BD44" s="374">
        <f t="shared" si="2"/>
        <v>50400</v>
      </c>
      <c r="BE44" s="375"/>
      <c r="BF44" s="375"/>
      <c r="BG44" s="375"/>
      <c r="BH44" s="375"/>
      <c r="BI44" s="375"/>
      <c r="BJ44" s="375"/>
      <c r="BK44" s="375"/>
      <c r="BL44" s="375"/>
      <c r="BM44" s="375"/>
      <c r="BN44" s="375"/>
      <c r="BO44" s="375"/>
      <c r="BP44" s="376"/>
      <c r="BQ44" s="374">
        <v>50400</v>
      </c>
      <c r="BR44" s="375"/>
      <c r="BS44" s="375"/>
      <c r="BT44" s="375"/>
      <c r="BU44" s="375"/>
      <c r="BV44" s="375"/>
      <c r="BW44" s="375"/>
      <c r="BX44" s="375"/>
      <c r="BY44" s="375"/>
      <c r="BZ44" s="375"/>
      <c r="CA44" s="375"/>
      <c r="CB44" s="375"/>
      <c r="CC44" s="375"/>
      <c r="CD44" s="376"/>
      <c r="CE44" s="374">
        <v>0</v>
      </c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  <c r="CS44" s="375"/>
      <c r="CT44" s="376"/>
      <c r="CU44" s="374">
        <v>0</v>
      </c>
      <c r="CV44" s="375"/>
      <c r="CW44" s="375"/>
      <c r="CX44" s="375"/>
      <c r="CY44" s="375"/>
      <c r="CZ44" s="375"/>
      <c r="DA44" s="375"/>
      <c r="DB44" s="375"/>
      <c r="DC44" s="375"/>
      <c r="DD44" s="375"/>
      <c r="DE44" s="375"/>
      <c r="DF44" s="375"/>
      <c r="DG44" s="376"/>
      <c r="DH44" s="374">
        <v>0</v>
      </c>
      <c r="DI44" s="375"/>
      <c r="DJ44" s="375"/>
      <c r="DK44" s="375"/>
      <c r="DL44" s="375"/>
      <c r="DM44" s="375"/>
      <c r="DN44" s="375"/>
      <c r="DO44" s="375"/>
      <c r="DP44" s="375"/>
      <c r="DQ44" s="375"/>
      <c r="DR44" s="375"/>
      <c r="DS44" s="375"/>
      <c r="DT44" s="376"/>
      <c r="DU44" s="14">
        <f t="shared" si="0"/>
        <v>50400</v>
      </c>
      <c r="DW44" s="40">
        <f t="shared" si="1"/>
        <v>0</v>
      </c>
    </row>
    <row r="45" spans="1:127" s="14" customFormat="1" ht="48.75" customHeight="1" x14ac:dyDescent="0.25">
      <c r="A45" s="368" t="s">
        <v>236</v>
      </c>
      <c r="B45" s="369"/>
      <c r="C45" s="369"/>
      <c r="D45" s="369"/>
      <c r="E45" s="369"/>
      <c r="F45" s="370"/>
      <c r="G45" s="377" t="s">
        <v>237</v>
      </c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2"/>
      <c r="AB45" s="374">
        <v>3</v>
      </c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6"/>
      <c r="AP45" s="374">
        <v>173846.43</v>
      </c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6"/>
      <c r="BD45" s="374">
        <f>AB45*AP45+0.01</f>
        <v>521539.3</v>
      </c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6"/>
      <c r="BQ45" s="374">
        <v>271539.3</v>
      </c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5"/>
      <c r="CC45" s="375"/>
      <c r="CD45" s="376"/>
      <c r="CE45" s="374">
        <v>0</v>
      </c>
      <c r="CF45" s="375"/>
      <c r="CG45" s="375"/>
      <c r="CH45" s="375"/>
      <c r="CI45" s="375"/>
      <c r="CJ45" s="375"/>
      <c r="CK45" s="375"/>
      <c r="CL45" s="375"/>
      <c r="CM45" s="375"/>
      <c r="CN45" s="375"/>
      <c r="CO45" s="375"/>
      <c r="CP45" s="375"/>
      <c r="CQ45" s="375"/>
      <c r="CR45" s="375"/>
      <c r="CS45" s="375"/>
      <c r="CT45" s="376"/>
      <c r="CU45" s="374">
        <v>250000</v>
      </c>
      <c r="CV45" s="375"/>
      <c r="CW45" s="375"/>
      <c r="CX45" s="375"/>
      <c r="CY45" s="375"/>
      <c r="CZ45" s="375"/>
      <c r="DA45" s="375"/>
      <c r="DB45" s="375"/>
      <c r="DC45" s="375"/>
      <c r="DD45" s="375"/>
      <c r="DE45" s="375"/>
      <c r="DF45" s="375"/>
      <c r="DG45" s="376"/>
      <c r="DH45" s="374">
        <v>0</v>
      </c>
      <c r="DI45" s="375"/>
      <c r="DJ45" s="375"/>
      <c r="DK45" s="375"/>
      <c r="DL45" s="375"/>
      <c r="DM45" s="375"/>
      <c r="DN45" s="375"/>
      <c r="DO45" s="375"/>
      <c r="DP45" s="375"/>
      <c r="DQ45" s="375"/>
      <c r="DR45" s="375"/>
      <c r="DS45" s="375"/>
      <c r="DT45" s="376"/>
      <c r="DU45" s="14">
        <f t="shared" si="0"/>
        <v>521539.29</v>
      </c>
      <c r="DW45" s="40">
        <f t="shared" si="1"/>
        <v>1.0000000009313226E-2</v>
      </c>
    </row>
    <row r="46" spans="1:127" s="14" customFormat="1" ht="66.75" customHeight="1" x14ac:dyDescent="0.25">
      <c r="A46" s="368" t="s">
        <v>4</v>
      </c>
      <c r="B46" s="369"/>
      <c r="C46" s="369"/>
      <c r="D46" s="369"/>
      <c r="E46" s="369"/>
      <c r="F46" s="370"/>
      <c r="G46" s="371" t="s">
        <v>238</v>
      </c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2"/>
      <c r="AB46" s="373" t="s">
        <v>95</v>
      </c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5"/>
      <c r="AP46" s="373" t="s">
        <v>95</v>
      </c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3">
        <f>SUM(BD48:BP51)</f>
        <v>772398.02</v>
      </c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7"/>
      <c r="BQ46" s="363">
        <f>SUM(BQ47:CD51)</f>
        <v>772398.02</v>
      </c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7"/>
      <c r="CE46" s="363">
        <v>0</v>
      </c>
      <c r="CF46" s="366"/>
      <c r="CG46" s="366"/>
      <c r="CH46" s="366"/>
      <c r="CI46" s="366"/>
      <c r="CJ46" s="366"/>
      <c r="CK46" s="366"/>
      <c r="CL46" s="366"/>
      <c r="CM46" s="366"/>
      <c r="CN46" s="366"/>
      <c r="CO46" s="366"/>
      <c r="CP46" s="366"/>
      <c r="CQ46" s="366"/>
      <c r="CR46" s="366"/>
      <c r="CS46" s="366"/>
      <c r="CT46" s="367"/>
      <c r="CU46" s="363">
        <v>0</v>
      </c>
      <c r="CV46" s="366"/>
      <c r="CW46" s="366"/>
      <c r="CX46" s="366"/>
      <c r="CY46" s="366"/>
      <c r="CZ46" s="366"/>
      <c r="DA46" s="366"/>
      <c r="DB46" s="366"/>
      <c r="DC46" s="366"/>
      <c r="DD46" s="366"/>
      <c r="DE46" s="366"/>
      <c r="DF46" s="366"/>
      <c r="DG46" s="367"/>
      <c r="DH46" s="363">
        <v>0</v>
      </c>
      <c r="DI46" s="366"/>
      <c r="DJ46" s="366"/>
      <c r="DK46" s="366"/>
      <c r="DL46" s="366"/>
      <c r="DM46" s="366"/>
      <c r="DN46" s="366"/>
      <c r="DO46" s="366"/>
      <c r="DP46" s="366"/>
      <c r="DQ46" s="366"/>
      <c r="DR46" s="366"/>
      <c r="DS46" s="366"/>
      <c r="DT46" s="367"/>
      <c r="DU46" s="14" t="e">
        <f t="shared" si="0"/>
        <v>#VALUE!</v>
      </c>
      <c r="DW46" s="40" t="e">
        <f t="shared" si="1"/>
        <v>#VALUE!</v>
      </c>
    </row>
    <row r="47" spans="1:127" s="14" customFormat="1" ht="16.5" customHeight="1" x14ac:dyDescent="0.25">
      <c r="A47" s="368" t="s">
        <v>11</v>
      </c>
      <c r="B47" s="369"/>
      <c r="C47" s="369"/>
      <c r="D47" s="369"/>
      <c r="E47" s="369"/>
      <c r="F47" s="370"/>
      <c r="G47" s="371" t="s">
        <v>239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2"/>
      <c r="AB47" s="357" t="s">
        <v>95</v>
      </c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9"/>
      <c r="AP47" s="357" t="s">
        <v>95</v>
      </c>
      <c r="AQ47" s="358"/>
      <c r="AR47" s="358"/>
      <c r="AS47" s="358"/>
      <c r="AT47" s="358"/>
      <c r="AU47" s="358"/>
      <c r="AV47" s="358"/>
      <c r="AW47" s="358"/>
      <c r="AX47" s="358"/>
      <c r="AY47" s="358"/>
      <c r="AZ47" s="358"/>
      <c r="BA47" s="358"/>
      <c r="BB47" s="358"/>
      <c r="BC47" s="358"/>
      <c r="BD47" s="357" t="s">
        <v>95</v>
      </c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9"/>
      <c r="BQ47" s="374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8"/>
      <c r="CD47" s="359"/>
      <c r="CE47" s="357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9"/>
      <c r="CU47" s="357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9"/>
      <c r="DH47" s="357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9"/>
      <c r="DU47" s="14" t="e">
        <f t="shared" si="0"/>
        <v>#VALUE!</v>
      </c>
      <c r="DW47" s="40" t="e">
        <f t="shared" si="1"/>
        <v>#VALUE!</v>
      </c>
    </row>
    <row r="48" spans="1:127" s="14" customFormat="1" ht="36.950000000000003" customHeight="1" x14ac:dyDescent="0.25">
      <c r="A48" s="368" t="s">
        <v>240</v>
      </c>
      <c r="B48" s="369"/>
      <c r="C48" s="369"/>
      <c r="D48" s="369"/>
      <c r="E48" s="369"/>
      <c r="F48" s="370"/>
      <c r="G48" s="371" t="s">
        <v>241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2"/>
      <c r="AB48" s="374">
        <v>1</v>
      </c>
      <c r="AC48" s="375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6"/>
      <c r="AP48" s="374">
        <v>49500</v>
      </c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4">
        <f>AB48*AP48</f>
        <v>49500</v>
      </c>
      <c r="BE48" s="375"/>
      <c r="BF48" s="375"/>
      <c r="BG48" s="375"/>
      <c r="BH48" s="375"/>
      <c r="BI48" s="375"/>
      <c r="BJ48" s="375"/>
      <c r="BK48" s="375"/>
      <c r="BL48" s="375"/>
      <c r="BM48" s="375"/>
      <c r="BN48" s="375"/>
      <c r="BO48" s="375"/>
      <c r="BP48" s="376"/>
      <c r="BQ48" s="374">
        <v>49500</v>
      </c>
      <c r="BR48" s="375"/>
      <c r="BS48" s="375"/>
      <c r="BT48" s="375"/>
      <c r="BU48" s="375"/>
      <c r="BV48" s="375"/>
      <c r="BW48" s="375"/>
      <c r="BX48" s="375"/>
      <c r="BY48" s="375"/>
      <c r="BZ48" s="375"/>
      <c r="CA48" s="375"/>
      <c r="CB48" s="375"/>
      <c r="CC48" s="375"/>
      <c r="CD48" s="376"/>
      <c r="CE48" s="374">
        <v>0</v>
      </c>
      <c r="CF48" s="375"/>
      <c r="CG48" s="375"/>
      <c r="CH48" s="375"/>
      <c r="CI48" s="375"/>
      <c r="CJ48" s="375"/>
      <c r="CK48" s="375"/>
      <c r="CL48" s="375"/>
      <c r="CM48" s="375"/>
      <c r="CN48" s="375"/>
      <c r="CO48" s="375"/>
      <c r="CP48" s="375"/>
      <c r="CQ48" s="375"/>
      <c r="CR48" s="375"/>
      <c r="CS48" s="375"/>
      <c r="CT48" s="376"/>
      <c r="CU48" s="374">
        <v>0</v>
      </c>
      <c r="CV48" s="375"/>
      <c r="CW48" s="375"/>
      <c r="CX48" s="375"/>
      <c r="CY48" s="375"/>
      <c r="CZ48" s="375"/>
      <c r="DA48" s="375"/>
      <c r="DB48" s="375"/>
      <c r="DC48" s="375"/>
      <c r="DD48" s="375"/>
      <c r="DE48" s="375"/>
      <c r="DF48" s="375"/>
      <c r="DG48" s="376"/>
      <c r="DH48" s="374">
        <v>0</v>
      </c>
      <c r="DI48" s="375"/>
      <c r="DJ48" s="375"/>
      <c r="DK48" s="375"/>
      <c r="DL48" s="375"/>
      <c r="DM48" s="375"/>
      <c r="DN48" s="375"/>
      <c r="DO48" s="375"/>
      <c r="DP48" s="375"/>
      <c r="DQ48" s="375"/>
      <c r="DR48" s="375"/>
      <c r="DS48" s="375"/>
      <c r="DT48" s="376"/>
      <c r="DU48" s="14">
        <f t="shared" si="0"/>
        <v>49500</v>
      </c>
      <c r="DW48" s="40">
        <f t="shared" si="1"/>
        <v>0</v>
      </c>
    </row>
    <row r="49" spans="1:127" s="14" customFormat="1" ht="38.25" customHeight="1" x14ac:dyDescent="0.25">
      <c r="A49" s="368" t="s">
        <v>242</v>
      </c>
      <c r="B49" s="369"/>
      <c r="C49" s="369"/>
      <c r="D49" s="369"/>
      <c r="E49" s="369"/>
      <c r="F49" s="370"/>
      <c r="G49" s="371" t="s">
        <v>330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2"/>
      <c r="AB49" s="374">
        <v>12</v>
      </c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6"/>
      <c r="AP49" s="374">
        <v>28874.84</v>
      </c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4">
        <f>AB49*AP49-0.06</f>
        <v>346498.02</v>
      </c>
      <c r="BE49" s="375"/>
      <c r="BF49" s="375"/>
      <c r="BG49" s="375"/>
      <c r="BH49" s="375"/>
      <c r="BI49" s="375"/>
      <c r="BJ49" s="375"/>
      <c r="BK49" s="375"/>
      <c r="BL49" s="375"/>
      <c r="BM49" s="375"/>
      <c r="BN49" s="375"/>
      <c r="BO49" s="375"/>
      <c r="BP49" s="376"/>
      <c r="BQ49" s="374">
        <v>346498.02</v>
      </c>
      <c r="BR49" s="375"/>
      <c r="BS49" s="375"/>
      <c r="BT49" s="375"/>
      <c r="BU49" s="375"/>
      <c r="BV49" s="375"/>
      <c r="BW49" s="375"/>
      <c r="BX49" s="375"/>
      <c r="BY49" s="375"/>
      <c r="BZ49" s="375"/>
      <c r="CA49" s="375"/>
      <c r="CB49" s="375"/>
      <c r="CC49" s="375"/>
      <c r="CD49" s="376"/>
      <c r="CE49" s="374">
        <v>0</v>
      </c>
      <c r="CF49" s="375"/>
      <c r="CG49" s="375"/>
      <c r="CH49" s="375"/>
      <c r="CI49" s="375"/>
      <c r="CJ49" s="375"/>
      <c r="CK49" s="375"/>
      <c r="CL49" s="375"/>
      <c r="CM49" s="375"/>
      <c r="CN49" s="375"/>
      <c r="CO49" s="375"/>
      <c r="CP49" s="375"/>
      <c r="CQ49" s="375"/>
      <c r="CR49" s="375"/>
      <c r="CS49" s="375"/>
      <c r="CT49" s="376"/>
      <c r="CU49" s="374">
        <v>0</v>
      </c>
      <c r="CV49" s="375"/>
      <c r="CW49" s="375"/>
      <c r="CX49" s="375"/>
      <c r="CY49" s="375"/>
      <c r="CZ49" s="375"/>
      <c r="DA49" s="375"/>
      <c r="DB49" s="375"/>
      <c r="DC49" s="375"/>
      <c r="DD49" s="375"/>
      <c r="DE49" s="375"/>
      <c r="DF49" s="375"/>
      <c r="DG49" s="376"/>
      <c r="DH49" s="374">
        <v>0</v>
      </c>
      <c r="DI49" s="375"/>
      <c r="DJ49" s="375"/>
      <c r="DK49" s="375"/>
      <c r="DL49" s="375"/>
      <c r="DM49" s="375"/>
      <c r="DN49" s="375"/>
      <c r="DO49" s="375"/>
      <c r="DP49" s="375"/>
      <c r="DQ49" s="375"/>
      <c r="DR49" s="375"/>
      <c r="DS49" s="375"/>
      <c r="DT49" s="376"/>
      <c r="DU49" s="14">
        <f t="shared" si="0"/>
        <v>346498.08</v>
      </c>
      <c r="DW49" s="40">
        <f t="shared" si="1"/>
        <v>-5.9999999997671694E-2</v>
      </c>
    </row>
    <row r="50" spans="1:127" s="14" customFormat="1" ht="23.25" customHeight="1" x14ac:dyDescent="0.25">
      <c r="A50" s="368" t="s">
        <v>243</v>
      </c>
      <c r="B50" s="369"/>
      <c r="C50" s="369"/>
      <c r="D50" s="369"/>
      <c r="E50" s="369"/>
      <c r="F50" s="370"/>
      <c r="G50" s="371" t="s">
        <v>244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2"/>
      <c r="AB50" s="374">
        <v>1</v>
      </c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6"/>
      <c r="AP50" s="374">
        <v>80000</v>
      </c>
      <c r="AQ50" s="375"/>
      <c r="AR50" s="375"/>
      <c r="AS50" s="375"/>
      <c r="AT50" s="375"/>
      <c r="AU50" s="375"/>
      <c r="AV50" s="375"/>
      <c r="AW50" s="375"/>
      <c r="AX50" s="375"/>
      <c r="AY50" s="375"/>
      <c r="AZ50" s="375"/>
      <c r="BA50" s="375"/>
      <c r="BB50" s="375"/>
      <c r="BC50" s="375"/>
      <c r="BD50" s="374">
        <f>AB50*AP50</f>
        <v>80000</v>
      </c>
      <c r="BE50" s="375"/>
      <c r="BF50" s="375"/>
      <c r="BG50" s="375"/>
      <c r="BH50" s="375"/>
      <c r="BI50" s="375"/>
      <c r="BJ50" s="375"/>
      <c r="BK50" s="375"/>
      <c r="BL50" s="375"/>
      <c r="BM50" s="375"/>
      <c r="BN50" s="375"/>
      <c r="BO50" s="375"/>
      <c r="BP50" s="376"/>
      <c r="BQ50" s="374">
        <v>80000</v>
      </c>
      <c r="BR50" s="375"/>
      <c r="BS50" s="375"/>
      <c r="BT50" s="375"/>
      <c r="BU50" s="375"/>
      <c r="BV50" s="375"/>
      <c r="BW50" s="375"/>
      <c r="BX50" s="375"/>
      <c r="BY50" s="375"/>
      <c r="BZ50" s="375"/>
      <c r="CA50" s="375"/>
      <c r="CB50" s="375"/>
      <c r="CC50" s="375"/>
      <c r="CD50" s="376"/>
      <c r="CE50" s="374">
        <v>0</v>
      </c>
      <c r="CF50" s="375"/>
      <c r="CG50" s="375"/>
      <c r="CH50" s="375"/>
      <c r="CI50" s="375"/>
      <c r="CJ50" s="375"/>
      <c r="CK50" s="375"/>
      <c r="CL50" s="375"/>
      <c r="CM50" s="375"/>
      <c r="CN50" s="375"/>
      <c r="CO50" s="375"/>
      <c r="CP50" s="375"/>
      <c r="CQ50" s="375"/>
      <c r="CR50" s="375"/>
      <c r="CS50" s="375"/>
      <c r="CT50" s="376"/>
      <c r="CU50" s="374">
        <v>0</v>
      </c>
      <c r="CV50" s="375"/>
      <c r="CW50" s="375"/>
      <c r="CX50" s="375"/>
      <c r="CY50" s="375"/>
      <c r="CZ50" s="375"/>
      <c r="DA50" s="375"/>
      <c r="DB50" s="375"/>
      <c r="DC50" s="375"/>
      <c r="DD50" s="375"/>
      <c r="DE50" s="375"/>
      <c r="DF50" s="375"/>
      <c r="DG50" s="376"/>
      <c r="DH50" s="374">
        <v>0</v>
      </c>
      <c r="DI50" s="375"/>
      <c r="DJ50" s="375"/>
      <c r="DK50" s="375"/>
      <c r="DL50" s="375"/>
      <c r="DM50" s="375"/>
      <c r="DN50" s="375"/>
      <c r="DO50" s="375"/>
      <c r="DP50" s="375"/>
      <c r="DQ50" s="375"/>
      <c r="DR50" s="375"/>
      <c r="DS50" s="375"/>
      <c r="DT50" s="376"/>
      <c r="DU50" s="14">
        <f t="shared" si="0"/>
        <v>80000</v>
      </c>
      <c r="DW50" s="40">
        <f t="shared" si="1"/>
        <v>0</v>
      </c>
    </row>
    <row r="51" spans="1:127" s="14" customFormat="1" ht="36" customHeight="1" x14ac:dyDescent="0.25">
      <c r="A51" s="368" t="s">
        <v>245</v>
      </c>
      <c r="B51" s="369"/>
      <c r="C51" s="369"/>
      <c r="D51" s="369"/>
      <c r="E51" s="369"/>
      <c r="F51" s="370"/>
      <c r="G51" s="371" t="s">
        <v>246</v>
      </c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2"/>
      <c r="AB51" s="374">
        <v>12</v>
      </c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6"/>
      <c r="AP51" s="374">
        <v>24700</v>
      </c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5"/>
      <c r="BB51" s="375"/>
      <c r="BC51" s="375"/>
      <c r="BD51" s="374">
        <f>AB51*AP51</f>
        <v>296400</v>
      </c>
      <c r="BE51" s="375"/>
      <c r="BF51" s="375"/>
      <c r="BG51" s="375"/>
      <c r="BH51" s="375"/>
      <c r="BI51" s="375"/>
      <c r="BJ51" s="375"/>
      <c r="BK51" s="375"/>
      <c r="BL51" s="375"/>
      <c r="BM51" s="375"/>
      <c r="BN51" s="375"/>
      <c r="BO51" s="375"/>
      <c r="BP51" s="376"/>
      <c r="BQ51" s="374">
        <v>296400</v>
      </c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5"/>
      <c r="CC51" s="375"/>
      <c r="CD51" s="376"/>
      <c r="CE51" s="374">
        <v>0</v>
      </c>
      <c r="CF51" s="375"/>
      <c r="CG51" s="375"/>
      <c r="CH51" s="375"/>
      <c r="CI51" s="375"/>
      <c r="CJ51" s="375"/>
      <c r="CK51" s="375"/>
      <c r="CL51" s="375"/>
      <c r="CM51" s="375"/>
      <c r="CN51" s="375"/>
      <c r="CO51" s="375"/>
      <c r="CP51" s="375"/>
      <c r="CQ51" s="375"/>
      <c r="CR51" s="375"/>
      <c r="CS51" s="375"/>
      <c r="CT51" s="376"/>
      <c r="CU51" s="374">
        <v>0</v>
      </c>
      <c r="CV51" s="375"/>
      <c r="CW51" s="375"/>
      <c r="CX51" s="375"/>
      <c r="CY51" s="375"/>
      <c r="CZ51" s="375"/>
      <c r="DA51" s="375"/>
      <c r="DB51" s="375"/>
      <c r="DC51" s="375"/>
      <c r="DD51" s="375"/>
      <c r="DE51" s="375"/>
      <c r="DF51" s="375"/>
      <c r="DG51" s="376"/>
      <c r="DH51" s="374">
        <v>0</v>
      </c>
      <c r="DI51" s="375"/>
      <c r="DJ51" s="375"/>
      <c r="DK51" s="375"/>
      <c r="DL51" s="375"/>
      <c r="DM51" s="375"/>
      <c r="DN51" s="375"/>
      <c r="DO51" s="375"/>
      <c r="DP51" s="375"/>
      <c r="DQ51" s="375"/>
      <c r="DR51" s="375"/>
      <c r="DS51" s="375"/>
      <c r="DT51" s="376"/>
      <c r="DU51" s="14">
        <f t="shared" si="0"/>
        <v>296400</v>
      </c>
      <c r="DW51" s="40">
        <f t="shared" si="1"/>
        <v>0</v>
      </c>
    </row>
    <row r="52" spans="1:127" s="14" customFormat="1" ht="26.25" customHeight="1" x14ac:dyDescent="0.25">
      <c r="A52" s="368" t="s">
        <v>5</v>
      </c>
      <c r="B52" s="369"/>
      <c r="C52" s="369"/>
      <c r="D52" s="369"/>
      <c r="E52" s="369"/>
      <c r="F52" s="370"/>
      <c r="G52" s="371" t="s">
        <v>247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2"/>
      <c r="AB52" s="373" t="s">
        <v>95</v>
      </c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5"/>
      <c r="AP52" s="373" t="s">
        <v>95</v>
      </c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3">
        <v>0</v>
      </c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7"/>
      <c r="BQ52" s="363">
        <v>0</v>
      </c>
      <c r="BR52" s="366"/>
      <c r="BS52" s="366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7"/>
      <c r="CE52" s="363">
        <v>0</v>
      </c>
      <c r="CF52" s="366"/>
      <c r="CG52" s="366"/>
      <c r="CH52" s="366"/>
      <c r="CI52" s="366"/>
      <c r="CJ52" s="366"/>
      <c r="CK52" s="366"/>
      <c r="CL52" s="366"/>
      <c r="CM52" s="366"/>
      <c r="CN52" s="366"/>
      <c r="CO52" s="366"/>
      <c r="CP52" s="366"/>
      <c r="CQ52" s="366"/>
      <c r="CR52" s="366"/>
      <c r="CS52" s="366"/>
      <c r="CT52" s="367"/>
      <c r="CU52" s="363">
        <v>0</v>
      </c>
      <c r="CV52" s="366"/>
      <c r="CW52" s="366"/>
      <c r="CX52" s="366"/>
      <c r="CY52" s="366"/>
      <c r="CZ52" s="366"/>
      <c r="DA52" s="366"/>
      <c r="DB52" s="366"/>
      <c r="DC52" s="366"/>
      <c r="DD52" s="366"/>
      <c r="DE52" s="366"/>
      <c r="DF52" s="366"/>
      <c r="DG52" s="367"/>
      <c r="DH52" s="363">
        <v>0</v>
      </c>
      <c r="DI52" s="366"/>
      <c r="DJ52" s="366"/>
      <c r="DK52" s="366"/>
      <c r="DL52" s="366"/>
      <c r="DM52" s="366"/>
      <c r="DN52" s="366"/>
      <c r="DO52" s="366"/>
      <c r="DP52" s="366"/>
      <c r="DQ52" s="366"/>
      <c r="DR52" s="366"/>
      <c r="DS52" s="366"/>
      <c r="DT52" s="367"/>
      <c r="DU52" s="14" t="e">
        <f t="shared" si="0"/>
        <v>#VALUE!</v>
      </c>
      <c r="DW52" s="40" t="e">
        <f t="shared" si="1"/>
        <v>#VALUE!</v>
      </c>
    </row>
    <row r="53" spans="1:127" s="14" customFormat="1" ht="16.5" hidden="1" customHeight="1" x14ac:dyDescent="0.25">
      <c r="A53" s="368" t="s">
        <v>248</v>
      </c>
      <c r="B53" s="369"/>
      <c r="C53" s="369"/>
      <c r="D53" s="369"/>
      <c r="E53" s="369"/>
      <c r="F53" s="370"/>
      <c r="G53" s="371" t="s">
        <v>239</v>
      </c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2"/>
      <c r="AB53" s="357" t="s">
        <v>95</v>
      </c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9"/>
      <c r="AP53" s="357" t="s">
        <v>95</v>
      </c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7" t="s">
        <v>95</v>
      </c>
      <c r="BE53" s="358"/>
      <c r="BF53" s="358"/>
      <c r="BG53" s="358"/>
      <c r="BH53" s="358"/>
      <c r="BI53" s="358"/>
      <c r="BJ53" s="358"/>
      <c r="BK53" s="358"/>
      <c r="BL53" s="358"/>
      <c r="BM53" s="358"/>
      <c r="BN53" s="358"/>
      <c r="BO53" s="358"/>
      <c r="BP53" s="359"/>
      <c r="BQ53" s="357"/>
      <c r="BR53" s="358"/>
      <c r="BS53" s="358"/>
      <c r="BT53" s="358"/>
      <c r="BU53" s="358"/>
      <c r="BV53" s="358"/>
      <c r="BW53" s="358"/>
      <c r="BX53" s="358"/>
      <c r="BY53" s="358"/>
      <c r="BZ53" s="358"/>
      <c r="CA53" s="358"/>
      <c r="CB53" s="358"/>
      <c r="CC53" s="358"/>
      <c r="CD53" s="359"/>
      <c r="CE53" s="357"/>
      <c r="CF53" s="358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58"/>
      <c r="CR53" s="358"/>
      <c r="CS53" s="358"/>
      <c r="CT53" s="359"/>
      <c r="CU53" s="357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59"/>
      <c r="DH53" s="357"/>
      <c r="DI53" s="358"/>
      <c r="DJ53" s="358"/>
      <c r="DK53" s="358"/>
      <c r="DL53" s="358"/>
      <c r="DM53" s="358"/>
      <c r="DN53" s="358"/>
      <c r="DO53" s="358"/>
      <c r="DP53" s="358"/>
      <c r="DQ53" s="358"/>
      <c r="DR53" s="358"/>
      <c r="DS53" s="358"/>
      <c r="DT53" s="359"/>
      <c r="DU53" s="14" t="e">
        <f t="shared" si="0"/>
        <v>#VALUE!</v>
      </c>
      <c r="DW53" s="40" t="e">
        <f t="shared" si="1"/>
        <v>#VALUE!</v>
      </c>
    </row>
    <row r="54" spans="1:127" s="14" customFormat="1" ht="16.5" customHeight="1" x14ac:dyDescent="0.25">
      <c r="A54" s="368"/>
      <c r="B54" s="369"/>
      <c r="C54" s="369"/>
      <c r="D54" s="369"/>
      <c r="E54" s="369"/>
      <c r="F54" s="370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2"/>
      <c r="AB54" s="357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9"/>
      <c r="AP54" s="357"/>
      <c r="AQ54" s="358"/>
      <c r="AR54" s="358"/>
      <c r="AS54" s="358"/>
      <c r="AT54" s="358"/>
      <c r="AU54" s="358"/>
      <c r="AV54" s="358"/>
      <c r="AW54" s="358"/>
      <c r="AX54" s="358"/>
      <c r="AY54" s="358"/>
      <c r="AZ54" s="358"/>
      <c r="BA54" s="358"/>
      <c r="BB54" s="358"/>
      <c r="BC54" s="358"/>
      <c r="BD54" s="357"/>
      <c r="BE54" s="358"/>
      <c r="BF54" s="358"/>
      <c r="BG54" s="358"/>
      <c r="BH54" s="358"/>
      <c r="BI54" s="358"/>
      <c r="BJ54" s="358"/>
      <c r="BK54" s="358"/>
      <c r="BL54" s="358"/>
      <c r="BM54" s="358"/>
      <c r="BN54" s="358"/>
      <c r="BO54" s="358"/>
      <c r="BP54" s="359"/>
      <c r="BQ54" s="357"/>
      <c r="BR54" s="358"/>
      <c r="BS54" s="358"/>
      <c r="BT54" s="358"/>
      <c r="BU54" s="358"/>
      <c r="BV54" s="358"/>
      <c r="BW54" s="358"/>
      <c r="BX54" s="358"/>
      <c r="BY54" s="358"/>
      <c r="BZ54" s="358"/>
      <c r="CA54" s="358"/>
      <c r="CB54" s="358"/>
      <c r="CC54" s="358"/>
      <c r="CD54" s="359"/>
      <c r="CE54" s="357"/>
      <c r="CF54" s="358"/>
      <c r="CG54" s="358"/>
      <c r="CH54" s="358"/>
      <c r="CI54" s="358"/>
      <c r="CJ54" s="358"/>
      <c r="CK54" s="358"/>
      <c r="CL54" s="358"/>
      <c r="CM54" s="358"/>
      <c r="CN54" s="358"/>
      <c r="CO54" s="358"/>
      <c r="CP54" s="358"/>
      <c r="CQ54" s="358"/>
      <c r="CR54" s="358"/>
      <c r="CS54" s="358"/>
      <c r="CT54" s="359"/>
      <c r="CU54" s="357"/>
      <c r="CV54" s="358"/>
      <c r="CW54" s="358"/>
      <c r="CX54" s="358"/>
      <c r="CY54" s="358"/>
      <c r="CZ54" s="358"/>
      <c r="DA54" s="358"/>
      <c r="DB54" s="358"/>
      <c r="DC54" s="358"/>
      <c r="DD54" s="358"/>
      <c r="DE54" s="358"/>
      <c r="DF54" s="358"/>
      <c r="DG54" s="359"/>
      <c r="DH54" s="357"/>
      <c r="DI54" s="358"/>
      <c r="DJ54" s="358"/>
      <c r="DK54" s="358"/>
      <c r="DL54" s="358"/>
      <c r="DM54" s="358"/>
      <c r="DN54" s="358"/>
      <c r="DO54" s="358"/>
      <c r="DP54" s="358"/>
      <c r="DQ54" s="358"/>
      <c r="DR54" s="358"/>
      <c r="DS54" s="358"/>
      <c r="DT54" s="359"/>
      <c r="DU54" s="14">
        <f t="shared" si="0"/>
        <v>0</v>
      </c>
      <c r="DW54" s="40">
        <f t="shared" si="1"/>
        <v>0</v>
      </c>
    </row>
    <row r="55" spans="1:127" s="14" customFormat="1" ht="16.5" customHeight="1" x14ac:dyDescent="0.25">
      <c r="A55" s="368"/>
      <c r="B55" s="369"/>
      <c r="C55" s="369"/>
      <c r="D55" s="369"/>
      <c r="E55" s="369"/>
      <c r="F55" s="370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2"/>
      <c r="AB55" s="357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9"/>
      <c r="AP55" s="357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7"/>
      <c r="BE55" s="358"/>
      <c r="BF55" s="358"/>
      <c r="BG55" s="358"/>
      <c r="BH55" s="358"/>
      <c r="BI55" s="358"/>
      <c r="BJ55" s="358"/>
      <c r="BK55" s="358"/>
      <c r="BL55" s="358"/>
      <c r="BM55" s="358"/>
      <c r="BN55" s="358"/>
      <c r="BO55" s="358"/>
      <c r="BP55" s="359"/>
      <c r="BQ55" s="357"/>
      <c r="BR55" s="358"/>
      <c r="BS55" s="358"/>
      <c r="BT55" s="358"/>
      <c r="BU55" s="358"/>
      <c r="BV55" s="358"/>
      <c r="BW55" s="358"/>
      <c r="BX55" s="358"/>
      <c r="BY55" s="358"/>
      <c r="BZ55" s="358"/>
      <c r="CA55" s="358"/>
      <c r="CB55" s="358"/>
      <c r="CC55" s="358"/>
      <c r="CD55" s="359"/>
      <c r="CE55" s="357"/>
      <c r="CF55" s="358"/>
      <c r="CG55" s="358"/>
      <c r="CH55" s="358"/>
      <c r="CI55" s="358"/>
      <c r="CJ55" s="358"/>
      <c r="CK55" s="358"/>
      <c r="CL55" s="358"/>
      <c r="CM55" s="358"/>
      <c r="CN55" s="358"/>
      <c r="CO55" s="358"/>
      <c r="CP55" s="358"/>
      <c r="CQ55" s="358"/>
      <c r="CR55" s="358"/>
      <c r="CS55" s="358"/>
      <c r="CT55" s="359"/>
      <c r="CU55" s="357"/>
      <c r="CV55" s="358"/>
      <c r="CW55" s="358"/>
      <c r="CX55" s="358"/>
      <c r="CY55" s="358"/>
      <c r="CZ55" s="358"/>
      <c r="DA55" s="358"/>
      <c r="DB55" s="358"/>
      <c r="DC55" s="358"/>
      <c r="DD55" s="358"/>
      <c r="DE55" s="358"/>
      <c r="DF55" s="358"/>
      <c r="DG55" s="359"/>
      <c r="DH55" s="357"/>
      <c r="DI55" s="358"/>
      <c r="DJ55" s="358"/>
      <c r="DK55" s="358"/>
      <c r="DL55" s="358"/>
      <c r="DM55" s="358"/>
      <c r="DN55" s="358"/>
      <c r="DO55" s="358"/>
      <c r="DP55" s="358"/>
      <c r="DQ55" s="358"/>
      <c r="DR55" s="358"/>
      <c r="DS55" s="358"/>
      <c r="DT55" s="359"/>
    </row>
    <row r="56" spans="1:127" s="14" customFormat="1" ht="16.5" customHeight="1" x14ac:dyDescent="0.25">
      <c r="A56" s="360" t="s">
        <v>36</v>
      </c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1"/>
      <c r="AY56" s="361"/>
      <c r="AZ56" s="361"/>
      <c r="BA56" s="361"/>
      <c r="BB56" s="361"/>
      <c r="BC56" s="362"/>
      <c r="BD56" s="363">
        <f>BD22+BD29+BD33+BD46+BD52</f>
        <v>2966320.2399999998</v>
      </c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5"/>
      <c r="BQ56" s="363">
        <f>BQ22+BQ29+BQ33+BQ46+BQ52</f>
        <v>2652668.2400000002</v>
      </c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5"/>
      <c r="CE56" s="363">
        <f>CE22+CE29+CE33+CE46+CE52</f>
        <v>0</v>
      </c>
      <c r="CF56" s="364"/>
      <c r="CG56" s="364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5"/>
      <c r="CU56" s="363">
        <f>CU22+CU29+CU33+CU46+CU52</f>
        <v>313652</v>
      </c>
      <c r="CV56" s="364"/>
      <c r="CW56" s="364"/>
      <c r="CX56" s="364"/>
      <c r="CY56" s="364"/>
      <c r="CZ56" s="364"/>
      <c r="DA56" s="364"/>
      <c r="DB56" s="364"/>
      <c r="DC56" s="364"/>
      <c r="DD56" s="364"/>
      <c r="DE56" s="364"/>
      <c r="DF56" s="364"/>
      <c r="DG56" s="365"/>
      <c r="DH56" s="363">
        <v>0</v>
      </c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7"/>
    </row>
  </sheetData>
  <mergeCells count="412">
    <mergeCell ref="DH6:DT6"/>
    <mergeCell ref="A7:F7"/>
    <mergeCell ref="G7:Z7"/>
    <mergeCell ref="AA7:AN7"/>
    <mergeCell ref="AO7:BB7"/>
    <mergeCell ref="BC7:BP7"/>
    <mergeCell ref="BQ7:CD7"/>
    <mergeCell ref="CE7:CT7"/>
    <mergeCell ref="CU7:DG7"/>
    <mergeCell ref="DH7:DT7"/>
    <mergeCell ref="A4:F6"/>
    <mergeCell ref="G4:Z6"/>
    <mergeCell ref="AA4:AN6"/>
    <mergeCell ref="AO4:BB6"/>
    <mergeCell ref="BC4:BP6"/>
    <mergeCell ref="BQ4:DT4"/>
    <mergeCell ref="BQ5:CD6"/>
    <mergeCell ref="CE5:CT6"/>
    <mergeCell ref="CU5:DT5"/>
    <mergeCell ref="CU6:DG6"/>
    <mergeCell ref="CE8:CT8"/>
    <mergeCell ref="CU8:DG8"/>
    <mergeCell ref="DH8:DT8"/>
    <mergeCell ref="A9:F9"/>
    <mergeCell ref="G9:Z9"/>
    <mergeCell ref="AA9:AN9"/>
    <mergeCell ref="AO9:BB9"/>
    <mergeCell ref="BC9:BP9"/>
    <mergeCell ref="BQ9:CD9"/>
    <mergeCell ref="CE9:CT9"/>
    <mergeCell ref="A8:F8"/>
    <mergeCell ref="G8:Z8"/>
    <mergeCell ref="AA8:AN8"/>
    <mergeCell ref="AO8:BB8"/>
    <mergeCell ref="BC8:BP8"/>
    <mergeCell ref="BQ8:CD8"/>
    <mergeCell ref="CU9:DG9"/>
    <mergeCell ref="DH9:DT9"/>
    <mergeCell ref="A10:F10"/>
    <mergeCell ref="G10:Z10"/>
    <mergeCell ref="AA10:AN10"/>
    <mergeCell ref="AO10:BB10"/>
    <mergeCell ref="BC10:BP10"/>
    <mergeCell ref="BQ10:CD10"/>
    <mergeCell ref="CE10:CT10"/>
    <mergeCell ref="CU10:DG10"/>
    <mergeCell ref="DH10:DT10"/>
    <mergeCell ref="A11:F11"/>
    <mergeCell ref="G11:Z11"/>
    <mergeCell ref="AA11:AN11"/>
    <mergeCell ref="AO11:BB11"/>
    <mergeCell ref="BC11:BP11"/>
    <mergeCell ref="BQ11:CD11"/>
    <mergeCell ref="CE11:CT11"/>
    <mergeCell ref="CU11:DG11"/>
    <mergeCell ref="DH11:DT11"/>
    <mergeCell ref="CU13:DG13"/>
    <mergeCell ref="DH13:DT13"/>
    <mergeCell ref="A14:BB14"/>
    <mergeCell ref="BC14:BP14"/>
    <mergeCell ref="BQ14:CD14"/>
    <mergeCell ref="CE14:CT14"/>
    <mergeCell ref="CU14:DG14"/>
    <mergeCell ref="DH14:DT14"/>
    <mergeCell ref="CE12:CT12"/>
    <mergeCell ref="CU12:DG12"/>
    <mergeCell ref="DH12:DT12"/>
    <mergeCell ref="A13:F13"/>
    <mergeCell ref="G13:Z13"/>
    <mergeCell ref="AA13:AN13"/>
    <mergeCell ref="AO13:BB13"/>
    <mergeCell ref="BC13:BP13"/>
    <mergeCell ref="BQ13:CD13"/>
    <mergeCell ref="CE13:CT13"/>
    <mergeCell ref="A12:F12"/>
    <mergeCell ref="G12:Z12"/>
    <mergeCell ref="AA12:AN12"/>
    <mergeCell ref="AO12:BB12"/>
    <mergeCell ref="BC12:BP12"/>
    <mergeCell ref="BQ12:CD12"/>
    <mergeCell ref="DH20:DT20"/>
    <mergeCell ref="A21:F21"/>
    <mergeCell ref="G21:AA21"/>
    <mergeCell ref="AB21:AO21"/>
    <mergeCell ref="AP21:BC21"/>
    <mergeCell ref="BD21:BP21"/>
    <mergeCell ref="BQ21:CD21"/>
    <mergeCell ref="CE21:CT21"/>
    <mergeCell ref="CU21:DG21"/>
    <mergeCell ref="DH21:DT21"/>
    <mergeCell ref="A18:F20"/>
    <mergeCell ref="G18:AA20"/>
    <mergeCell ref="AB18:AO20"/>
    <mergeCell ref="AP18:BC20"/>
    <mergeCell ref="BD18:BP20"/>
    <mergeCell ref="BQ18:DT18"/>
    <mergeCell ref="BQ19:CD20"/>
    <mergeCell ref="CE19:CT20"/>
    <mergeCell ref="CU19:DT19"/>
    <mergeCell ref="CU20:DG20"/>
    <mergeCell ref="CE22:CT22"/>
    <mergeCell ref="CU22:DG22"/>
    <mergeCell ref="DH22:DT22"/>
    <mergeCell ref="A23:F23"/>
    <mergeCell ref="G23:AA23"/>
    <mergeCell ref="AB23:AO23"/>
    <mergeCell ref="AP23:BC23"/>
    <mergeCell ref="BD23:BP23"/>
    <mergeCell ref="BQ23:CD23"/>
    <mergeCell ref="CE23:CT23"/>
    <mergeCell ref="A22:F22"/>
    <mergeCell ref="G22:AA22"/>
    <mergeCell ref="AB22:AO22"/>
    <mergeCell ref="AP22:BC22"/>
    <mergeCell ref="BD22:BP22"/>
    <mergeCell ref="BQ22:CD22"/>
    <mergeCell ref="CU23:DG23"/>
    <mergeCell ref="DH23:DT23"/>
    <mergeCell ref="A24:F24"/>
    <mergeCell ref="G24:AA24"/>
    <mergeCell ref="AB24:AO24"/>
    <mergeCell ref="AP24:BC24"/>
    <mergeCell ref="BD24:BP24"/>
    <mergeCell ref="BQ24:CD24"/>
    <mergeCell ref="CE24:CT24"/>
    <mergeCell ref="CU24:DG24"/>
    <mergeCell ref="DH24:DT24"/>
    <mergeCell ref="A25:F25"/>
    <mergeCell ref="G25:AA25"/>
    <mergeCell ref="AB25:AO25"/>
    <mergeCell ref="AP25:BC25"/>
    <mergeCell ref="BD25:BP25"/>
    <mergeCell ref="BQ25:CD25"/>
    <mergeCell ref="CE25:CT25"/>
    <mergeCell ref="CU25:DG25"/>
    <mergeCell ref="DH25:DT25"/>
    <mergeCell ref="CE26:CT26"/>
    <mergeCell ref="CU26:DG26"/>
    <mergeCell ref="DH26:DT26"/>
    <mergeCell ref="A27:F27"/>
    <mergeCell ref="G27:AA27"/>
    <mergeCell ref="AB27:AO27"/>
    <mergeCell ref="AP27:BC27"/>
    <mergeCell ref="BD27:BP27"/>
    <mergeCell ref="BQ27:CD27"/>
    <mergeCell ref="CE27:CT27"/>
    <mergeCell ref="A26:F26"/>
    <mergeCell ref="G26:AA26"/>
    <mergeCell ref="AB26:AO26"/>
    <mergeCell ref="AP26:BC26"/>
    <mergeCell ref="BD26:BP26"/>
    <mergeCell ref="BQ26:CD26"/>
    <mergeCell ref="CU27:DG27"/>
    <mergeCell ref="DH27:DT27"/>
    <mergeCell ref="A28:F28"/>
    <mergeCell ref="G28:AA28"/>
    <mergeCell ref="AB28:AO28"/>
    <mergeCell ref="AP28:BC28"/>
    <mergeCell ref="BD28:BP28"/>
    <mergeCell ref="BQ28:CD28"/>
    <mergeCell ref="CE28:CT28"/>
    <mergeCell ref="CU28:DG28"/>
    <mergeCell ref="DH28:DT28"/>
    <mergeCell ref="A29:F29"/>
    <mergeCell ref="G29:AA29"/>
    <mergeCell ref="AB29:AO29"/>
    <mergeCell ref="AP29:BC29"/>
    <mergeCell ref="BD29:BP29"/>
    <mergeCell ref="BQ29:CD29"/>
    <mergeCell ref="CE29:CT29"/>
    <mergeCell ref="CU29:DG29"/>
    <mergeCell ref="DH29:DT29"/>
    <mergeCell ref="CE30:CT30"/>
    <mergeCell ref="CU30:DG30"/>
    <mergeCell ref="DH30:DT30"/>
    <mergeCell ref="A31:F31"/>
    <mergeCell ref="G31:AA31"/>
    <mergeCell ref="AB31:AO31"/>
    <mergeCell ref="AP31:BC31"/>
    <mergeCell ref="BD31:BP31"/>
    <mergeCell ref="BQ31:CD31"/>
    <mergeCell ref="CE31:CT31"/>
    <mergeCell ref="A30:F30"/>
    <mergeCell ref="G30:AA30"/>
    <mergeCell ref="AB30:AO30"/>
    <mergeCell ref="AP30:BC30"/>
    <mergeCell ref="BD30:BP30"/>
    <mergeCell ref="BQ30:CD30"/>
    <mergeCell ref="CU31:DG31"/>
    <mergeCell ref="DH31:DT31"/>
    <mergeCell ref="A32:F32"/>
    <mergeCell ref="G32:AA32"/>
    <mergeCell ref="AB32:AO32"/>
    <mergeCell ref="AP32:BC32"/>
    <mergeCell ref="BD32:BP32"/>
    <mergeCell ref="BQ32:CD32"/>
    <mergeCell ref="CE32:CT32"/>
    <mergeCell ref="CU32:DG32"/>
    <mergeCell ref="DH32:DT32"/>
    <mergeCell ref="A33:F33"/>
    <mergeCell ref="G33:AA33"/>
    <mergeCell ref="AB33:AO33"/>
    <mergeCell ref="AP33:BC33"/>
    <mergeCell ref="BD33:BP33"/>
    <mergeCell ref="BQ33:CD33"/>
    <mergeCell ref="CE33:CT33"/>
    <mergeCell ref="CU33:DG33"/>
    <mergeCell ref="DH33:DT33"/>
    <mergeCell ref="CE34:CT34"/>
    <mergeCell ref="CU34:DG34"/>
    <mergeCell ref="DH34:DT34"/>
    <mergeCell ref="A35:F35"/>
    <mergeCell ref="G35:AA35"/>
    <mergeCell ref="AB35:AO35"/>
    <mergeCell ref="AP35:BC35"/>
    <mergeCell ref="BD35:BP35"/>
    <mergeCell ref="BQ35:CD35"/>
    <mergeCell ref="CE35:CT35"/>
    <mergeCell ref="A34:F34"/>
    <mergeCell ref="G34:AA34"/>
    <mergeCell ref="AB34:AO34"/>
    <mergeCell ref="AP34:BC34"/>
    <mergeCell ref="BD34:BP34"/>
    <mergeCell ref="BQ34:CD34"/>
    <mergeCell ref="CU35:DG35"/>
    <mergeCell ref="DH35:DT35"/>
    <mergeCell ref="A36:F36"/>
    <mergeCell ref="G36:AA36"/>
    <mergeCell ref="AB36:AO36"/>
    <mergeCell ref="AP36:BC36"/>
    <mergeCell ref="BD36:BP36"/>
    <mergeCell ref="BQ36:CD36"/>
    <mergeCell ref="CE36:CT36"/>
    <mergeCell ref="CU36:DG36"/>
    <mergeCell ref="DH36:DT36"/>
    <mergeCell ref="A37:F37"/>
    <mergeCell ref="G37:AA37"/>
    <mergeCell ref="AB37:AO37"/>
    <mergeCell ref="AP37:BC37"/>
    <mergeCell ref="BD37:BP37"/>
    <mergeCell ref="BQ37:CD37"/>
    <mergeCell ref="CE37:CT37"/>
    <mergeCell ref="CU37:DG37"/>
    <mergeCell ref="DH37:DT37"/>
    <mergeCell ref="CE38:CT38"/>
    <mergeCell ref="CU38:DG38"/>
    <mergeCell ref="DH38:DT38"/>
    <mergeCell ref="A39:F39"/>
    <mergeCell ref="G39:AA39"/>
    <mergeCell ref="AB39:AO39"/>
    <mergeCell ref="AP39:BC39"/>
    <mergeCell ref="BD39:BP39"/>
    <mergeCell ref="BQ39:CD39"/>
    <mergeCell ref="CE39:CT39"/>
    <mergeCell ref="A38:F38"/>
    <mergeCell ref="G38:AA38"/>
    <mergeCell ref="AB38:AO38"/>
    <mergeCell ref="AP38:BC38"/>
    <mergeCell ref="BD38:BP38"/>
    <mergeCell ref="BQ38:CD38"/>
    <mergeCell ref="CU39:DG39"/>
    <mergeCell ref="DH39:DT39"/>
    <mergeCell ref="A40:F40"/>
    <mergeCell ref="G40:AA40"/>
    <mergeCell ref="AB40:AO40"/>
    <mergeCell ref="AP40:BC40"/>
    <mergeCell ref="BD40:BP40"/>
    <mergeCell ref="BQ40:CD40"/>
    <mergeCell ref="CE40:CT40"/>
    <mergeCell ref="CU40:DG40"/>
    <mergeCell ref="DH40:DT40"/>
    <mergeCell ref="A41:F41"/>
    <mergeCell ref="G41:AA41"/>
    <mergeCell ref="AB41:AO41"/>
    <mergeCell ref="AP41:BC41"/>
    <mergeCell ref="BD41:BP41"/>
    <mergeCell ref="BQ41:CD41"/>
    <mergeCell ref="CE41:CT41"/>
    <mergeCell ref="CU41:DG41"/>
    <mergeCell ref="DH41:DT41"/>
    <mergeCell ref="CE42:CT42"/>
    <mergeCell ref="CU42:DG42"/>
    <mergeCell ref="DH42:DT42"/>
    <mergeCell ref="A43:F43"/>
    <mergeCell ref="G43:AA43"/>
    <mergeCell ref="AB43:AO43"/>
    <mergeCell ref="AP43:BC43"/>
    <mergeCell ref="BD43:BP43"/>
    <mergeCell ref="BQ43:CD43"/>
    <mergeCell ref="CE43:CT43"/>
    <mergeCell ref="A42:F42"/>
    <mergeCell ref="G42:AA42"/>
    <mergeCell ref="AB42:AO42"/>
    <mergeCell ref="AP42:BC42"/>
    <mergeCell ref="BD42:BP42"/>
    <mergeCell ref="BQ42:CD42"/>
    <mergeCell ref="CU43:DG43"/>
    <mergeCell ref="DH43:DT43"/>
    <mergeCell ref="A44:F44"/>
    <mergeCell ref="G44:AA44"/>
    <mergeCell ref="AB44:AO44"/>
    <mergeCell ref="AP44:BC44"/>
    <mergeCell ref="BD44:BP44"/>
    <mergeCell ref="BQ44:CD44"/>
    <mergeCell ref="CE44:CT44"/>
    <mergeCell ref="CU44:DG44"/>
    <mergeCell ref="DH44:DT44"/>
    <mergeCell ref="A45:F45"/>
    <mergeCell ref="G45:AA45"/>
    <mergeCell ref="AB45:AO45"/>
    <mergeCell ref="AP45:BC45"/>
    <mergeCell ref="BD45:BP45"/>
    <mergeCell ref="BQ45:CD45"/>
    <mergeCell ref="CE45:CT45"/>
    <mergeCell ref="CU45:DG45"/>
    <mergeCell ref="DH45:DT45"/>
    <mergeCell ref="CE46:CT46"/>
    <mergeCell ref="CU46:DG46"/>
    <mergeCell ref="DH46:DT46"/>
    <mergeCell ref="A47:F47"/>
    <mergeCell ref="G47:AA47"/>
    <mergeCell ref="AB47:AO47"/>
    <mergeCell ref="AP47:BC47"/>
    <mergeCell ref="BD47:BP47"/>
    <mergeCell ref="BQ47:CD47"/>
    <mergeCell ref="CE47:CT47"/>
    <mergeCell ref="A46:F46"/>
    <mergeCell ref="G46:AA46"/>
    <mergeCell ref="AB46:AO46"/>
    <mergeCell ref="AP46:BC46"/>
    <mergeCell ref="BD46:BP46"/>
    <mergeCell ref="BQ46:CD46"/>
    <mergeCell ref="CU47:DG47"/>
    <mergeCell ref="DH47:DT47"/>
    <mergeCell ref="A48:F48"/>
    <mergeCell ref="G48:AA48"/>
    <mergeCell ref="AB48:AO48"/>
    <mergeCell ref="AP48:BC48"/>
    <mergeCell ref="BD48:BP48"/>
    <mergeCell ref="BQ48:CD48"/>
    <mergeCell ref="CE48:CT48"/>
    <mergeCell ref="CU48:DG48"/>
    <mergeCell ref="DH48:DT48"/>
    <mergeCell ref="A49:F49"/>
    <mergeCell ref="G49:AA49"/>
    <mergeCell ref="AB49:AO49"/>
    <mergeCell ref="AP49:BC49"/>
    <mergeCell ref="BD49:BP49"/>
    <mergeCell ref="BQ49:CD49"/>
    <mergeCell ref="CE49:CT49"/>
    <mergeCell ref="CU49:DG49"/>
    <mergeCell ref="DH49:DT49"/>
    <mergeCell ref="CE50:CT50"/>
    <mergeCell ref="CU50:DG50"/>
    <mergeCell ref="DH50:DT50"/>
    <mergeCell ref="A51:F51"/>
    <mergeCell ref="G51:AA51"/>
    <mergeCell ref="AB51:AO51"/>
    <mergeCell ref="AP51:BC51"/>
    <mergeCell ref="BD51:BP51"/>
    <mergeCell ref="BQ51:CD51"/>
    <mergeCell ref="CE51:CT51"/>
    <mergeCell ref="A50:F50"/>
    <mergeCell ref="G50:AA50"/>
    <mergeCell ref="AB50:AO50"/>
    <mergeCell ref="AP50:BC50"/>
    <mergeCell ref="BD50:BP50"/>
    <mergeCell ref="BQ50:CD50"/>
    <mergeCell ref="CU51:DG51"/>
    <mergeCell ref="DH51:DT51"/>
    <mergeCell ref="A52:F52"/>
    <mergeCell ref="G52:AA52"/>
    <mergeCell ref="AB52:AO52"/>
    <mergeCell ref="AP52:BC52"/>
    <mergeCell ref="BD52:BP52"/>
    <mergeCell ref="BQ52:CD52"/>
    <mergeCell ref="CE52:CT52"/>
    <mergeCell ref="CU52:DG52"/>
    <mergeCell ref="DH52:DT52"/>
    <mergeCell ref="A53:F53"/>
    <mergeCell ref="G53:AA53"/>
    <mergeCell ref="AB53:AO53"/>
    <mergeCell ref="AP53:BC53"/>
    <mergeCell ref="BD53:BP53"/>
    <mergeCell ref="BQ53:CD53"/>
    <mergeCell ref="CE53:CT53"/>
    <mergeCell ref="CU53:DG53"/>
    <mergeCell ref="DH53:DT53"/>
    <mergeCell ref="CU55:DG55"/>
    <mergeCell ref="DH55:DT55"/>
    <mergeCell ref="A56:BC56"/>
    <mergeCell ref="BD56:BP56"/>
    <mergeCell ref="BQ56:CD56"/>
    <mergeCell ref="CE56:CT56"/>
    <mergeCell ref="CU56:DG56"/>
    <mergeCell ref="DH56:DT56"/>
    <mergeCell ref="CE54:CT54"/>
    <mergeCell ref="CU54:DG54"/>
    <mergeCell ref="DH54:DT54"/>
    <mergeCell ref="A55:F55"/>
    <mergeCell ref="G55:AA55"/>
    <mergeCell ref="AB55:AO55"/>
    <mergeCell ref="AP55:BC55"/>
    <mergeCell ref="BD55:BP55"/>
    <mergeCell ref="BQ55:CD55"/>
    <mergeCell ref="CE55:CT55"/>
    <mergeCell ref="A54:F54"/>
    <mergeCell ref="G54:AA54"/>
    <mergeCell ref="AB54:AO54"/>
    <mergeCell ref="AP54:BC54"/>
    <mergeCell ref="BD54:BP54"/>
    <mergeCell ref="BQ54:CD54"/>
  </mergeCells>
  <pageMargins left="0.19685039370078741" right="0.51181102362204722" top="0.78740157480314965" bottom="0.39370078740157483" header="0.19685039370078741" footer="0.19685039370078741"/>
  <pageSetup paperSize="9" scale="80" orientation="landscape" r:id="rId1"/>
  <headerFooter alignWithMargins="0"/>
  <rowBreaks count="1" manualBreakCount="1">
    <brk id="15" max="15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8"/>
  <sheetViews>
    <sheetView topLeftCell="A13" zoomScaleSheetLayoutView="100" workbookViewId="0">
      <selection activeCell="P36" sqref="P36"/>
    </sheetView>
  </sheetViews>
  <sheetFormatPr defaultColWidth="0.85546875" defaultRowHeight="15" x14ac:dyDescent="0.25"/>
  <cols>
    <col min="1" max="24" width="0.85546875" style="18"/>
    <col min="25" max="25" width="8" style="18" customWidth="1"/>
    <col min="26" max="139" width="0.85546875" style="18"/>
    <col min="140" max="140" width="7.85546875" style="18" customWidth="1"/>
    <col min="141" max="141" width="9" style="18" bestFit="1" customWidth="1"/>
    <col min="142" max="280" width="0.85546875" style="18"/>
    <col min="281" max="281" width="8" style="18" customWidth="1"/>
    <col min="282" max="536" width="0.85546875" style="18"/>
    <col min="537" max="537" width="8" style="18" customWidth="1"/>
    <col min="538" max="792" width="0.85546875" style="18"/>
    <col min="793" max="793" width="8" style="18" customWidth="1"/>
    <col min="794" max="1048" width="0.85546875" style="18"/>
    <col min="1049" max="1049" width="8" style="18" customWidth="1"/>
    <col min="1050" max="1304" width="0.85546875" style="18"/>
    <col min="1305" max="1305" width="8" style="18" customWidth="1"/>
    <col min="1306" max="1560" width="0.85546875" style="18"/>
    <col min="1561" max="1561" width="8" style="18" customWidth="1"/>
    <col min="1562" max="1816" width="0.85546875" style="18"/>
    <col min="1817" max="1817" width="8" style="18" customWidth="1"/>
    <col min="1818" max="2072" width="0.85546875" style="18"/>
    <col min="2073" max="2073" width="8" style="18" customWidth="1"/>
    <col min="2074" max="2328" width="0.85546875" style="18"/>
    <col min="2329" max="2329" width="8" style="18" customWidth="1"/>
    <col min="2330" max="2584" width="0.85546875" style="18"/>
    <col min="2585" max="2585" width="8" style="18" customWidth="1"/>
    <col min="2586" max="2840" width="0.85546875" style="18"/>
    <col min="2841" max="2841" width="8" style="18" customWidth="1"/>
    <col min="2842" max="3096" width="0.85546875" style="18"/>
    <col min="3097" max="3097" width="8" style="18" customWidth="1"/>
    <col min="3098" max="3352" width="0.85546875" style="18"/>
    <col min="3353" max="3353" width="8" style="18" customWidth="1"/>
    <col min="3354" max="3608" width="0.85546875" style="18"/>
    <col min="3609" max="3609" width="8" style="18" customWidth="1"/>
    <col min="3610" max="3864" width="0.85546875" style="18"/>
    <col min="3865" max="3865" width="8" style="18" customWidth="1"/>
    <col min="3866" max="4120" width="0.85546875" style="18"/>
    <col min="4121" max="4121" width="8" style="18" customWidth="1"/>
    <col min="4122" max="4376" width="0.85546875" style="18"/>
    <col min="4377" max="4377" width="8" style="18" customWidth="1"/>
    <col min="4378" max="4632" width="0.85546875" style="18"/>
    <col min="4633" max="4633" width="8" style="18" customWidth="1"/>
    <col min="4634" max="4888" width="0.85546875" style="18"/>
    <col min="4889" max="4889" width="8" style="18" customWidth="1"/>
    <col min="4890" max="5144" width="0.85546875" style="18"/>
    <col min="5145" max="5145" width="8" style="18" customWidth="1"/>
    <col min="5146" max="5400" width="0.85546875" style="18"/>
    <col min="5401" max="5401" width="8" style="18" customWidth="1"/>
    <col min="5402" max="5656" width="0.85546875" style="18"/>
    <col min="5657" max="5657" width="8" style="18" customWidth="1"/>
    <col min="5658" max="5912" width="0.85546875" style="18"/>
    <col min="5913" max="5913" width="8" style="18" customWidth="1"/>
    <col min="5914" max="6168" width="0.85546875" style="18"/>
    <col min="6169" max="6169" width="8" style="18" customWidth="1"/>
    <col min="6170" max="6424" width="0.85546875" style="18"/>
    <col min="6425" max="6425" width="8" style="18" customWidth="1"/>
    <col min="6426" max="6680" width="0.85546875" style="18"/>
    <col min="6681" max="6681" width="8" style="18" customWidth="1"/>
    <col min="6682" max="6936" width="0.85546875" style="18"/>
    <col min="6937" max="6937" width="8" style="18" customWidth="1"/>
    <col min="6938" max="7192" width="0.85546875" style="18"/>
    <col min="7193" max="7193" width="8" style="18" customWidth="1"/>
    <col min="7194" max="7448" width="0.85546875" style="18"/>
    <col min="7449" max="7449" width="8" style="18" customWidth="1"/>
    <col min="7450" max="7704" width="0.85546875" style="18"/>
    <col min="7705" max="7705" width="8" style="18" customWidth="1"/>
    <col min="7706" max="7960" width="0.85546875" style="18"/>
    <col min="7961" max="7961" width="8" style="18" customWidth="1"/>
    <col min="7962" max="8216" width="0.85546875" style="18"/>
    <col min="8217" max="8217" width="8" style="18" customWidth="1"/>
    <col min="8218" max="8472" width="0.85546875" style="18"/>
    <col min="8473" max="8473" width="8" style="18" customWidth="1"/>
    <col min="8474" max="8728" width="0.85546875" style="18"/>
    <col min="8729" max="8729" width="8" style="18" customWidth="1"/>
    <col min="8730" max="8984" width="0.85546875" style="18"/>
    <col min="8985" max="8985" width="8" style="18" customWidth="1"/>
    <col min="8986" max="9240" width="0.85546875" style="18"/>
    <col min="9241" max="9241" width="8" style="18" customWidth="1"/>
    <col min="9242" max="9496" width="0.85546875" style="18"/>
    <col min="9497" max="9497" width="8" style="18" customWidth="1"/>
    <col min="9498" max="9752" width="0.85546875" style="18"/>
    <col min="9753" max="9753" width="8" style="18" customWidth="1"/>
    <col min="9754" max="10008" width="0.85546875" style="18"/>
    <col min="10009" max="10009" width="8" style="18" customWidth="1"/>
    <col min="10010" max="10264" width="0.85546875" style="18"/>
    <col min="10265" max="10265" width="8" style="18" customWidth="1"/>
    <col min="10266" max="10520" width="0.85546875" style="18"/>
    <col min="10521" max="10521" width="8" style="18" customWidth="1"/>
    <col min="10522" max="10776" width="0.85546875" style="18"/>
    <col min="10777" max="10777" width="8" style="18" customWidth="1"/>
    <col min="10778" max="11032" width="0.85546875" style="18"/>
    <col min="11033" max="11033" width="8" style="18" customWidth="1"/>
    <col min="11034" max="11288" width="0.85546875" style="18"/>
    <col min="11289" max="11289" width="8" style="18" customWidth="1"/>
    <col min="11290" max="11544" width="0.85546875" style="18"/>
    <col min="11545" max="11545" width="8" style="18" customWidth="1"/>
    <col min="11546" max="11800" width="0.85546875" style="18"/>
    <col min="11801" max="11801" width="8" style="18" customWidth="1"/>
    <col min="11802" max="12056" width="0.85546875" style="18"/>
    <col min="12057" max="12057" width="8" style="18" customWidth="1"/>
    <col min="12058" max="12312" width="0.85546875" style="18"/>
    <col min="12313" max="12313" width="8" style="18" customWidth="1"/>
    <col min="12314" max="12568" width="0.85546875" style="18"/>
    <col min="12569" max="12569" width="8" style="18" customWidth="1"/>
    <col min="12570" max="12824" width="0.85546875" style="18"/>
    <col min="12825" max="12825" width="8" style="18" customWidth="1"/>
    <col min="12826" max="13080" width="0.85546875" style="18"/>
    <col min="13081" max="13081" width="8" style="18" customWidth="1"/>
    <col min="13082" max="13336" width="0.85546875" style="18"/>
    <col min="13337" max="13337" width="8" style="18" customWidth="1"/>
    <col min="13338" max="13592" width="0.85546875" style="18"/>
    <col min="13593" max="13593" width="8" style="18" customWidth="1"/>
    <col min="13594" max="13848" width="0.85546875" style="18"/>
    <col min="13849" max="13849" width="8" style="18" customWidth="1"/>
    <col min="13850" max="14104" width="0.85546875" style="18"/>
    <col min="14105" max="14105" width="8" style="18" customWidth="1"/>
    <col min="14106" max="14360" width="0.85546875" style="18"/>
    <col min="14361" max="14361" width="8" style="18" customWidth="1"/>
    <col min="14362" max="14616" width="0.85546875" style="18"/>
    <col min="14617" max="14617" width="8" style="18" customWidth="1"/>
    <col min="14618" max="14872" width="0.85546875" style="18"/>
    <col min="14873" max="14873" width="8" style="18" customWidth="1"/>
    <col min="14874" max="15128" width="0.85546875" style="18"/>
    <col min="15129" max="15129" width="8" style="18" customWidth="1"/>
    <col min="15130" max="15384" width="0.85546875" style="18"/>
    <col min="15385" max="15385" width="8" style="18" customWidth="1"/>
    <col min="15386" max="15640" width="0.85546875" style="18"/>
    <col min="15641" max="15641" width="8" style="18" customWidth="1"/>
    <col min="15642" max="15896" width="0.85546875" style="18"/>
    <col min="15897" max="15897" width="8" style="18" customWidth="1"/>
    <col min="15898" max="16152" width="0.85546875" style="18"/>
    <col min="16153" max="16153" width="8" style="18" customWidth="1"/>
    <col min="16154" max="16384" width="0.85546875" style="18"/>
  </cols>
  <sheetData>
    <row r="1" spans="1:141" s="15" customFormat="1" ht="3" customHeight="1" x14ac:dyDescent="0.25"/>
    <row r="2" spans="1:141" s="15" customFormat="1" x14ac:dyDescent="0.25">
      <c r="A2" s="233" t="s">
        <v>249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</row>
    <row r="3" spans="1:141" s="15" customFormat="1" ht="10.5" customHeight="1" x14ac:dyDescent="0.25"/>
    <row r="4" spans="1:141" s="37" customFormat="1" ht="73.5" customHeight="1" x14ac:dyDescent="0.2">
      <c r="A4" s="408" t="s">
        <v>10</v>
      </c>
      <c r="B4" s="409"/>
      <c r="C4" s="409"/>
      <c r="D4" s="409"/>
      <c r="E4" s="409"/>
      <c r="F4" s="410"/>
      <c r="G4" s="409" t="s">
        <v>104</v>
      </c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10"/>
      <c r="Z4" s="408" t="s">
        <v>24</v>
      </c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10"/>
      <c r="AN4" s="408" t="s">
        <v>250</v>
      </c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10"/>
      <c r="BB4" s="408" t="s">
        <v>251</v>
      </c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8" t="s">
        <v>252</v>
      </c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410"/>
      <c r="CD4" s="414" t="s">
        <v>86</v>
      </c>
      <c r="CE4" s="415"/>
      <c r="CF4" s="415"/>
      <c r="CG4" s="415"/>
      <c r="CH4" s="415"/>
      <c r="CI4" s="415"/>
      <c r="CJ4" s="415"/>
      <c r="CK4" s="415"/>
      <c r="CL4" s="415"/>
      <c r="CM4" s="415"/>
      <c r="CN4" s="415"/>
      <c r="CO4" s="415"/>
      <c r="CP4" s="415"/>
      <c r="CQ4" s="416"/>
      <c r="CR4" s="414" t="s">
        <v>87</v>
      </c>
      <c r="CS4" s="415"/>
      <c r="CT4" s="415"/>
      <c r="CU4" s="415"/>
      <c r="CV4" s="415"/>
      <c r="CW4" s="415"/>
      <c r="CX4" s="415"/>
      <c r="CY4" s="415"/>
      <c r="CZ4" s="415"/>
      <c r="DA4" s="415"/>
      <c r="DB4" s="415"/>
      <c r="DC4" s="415"/>
      <c r="DD4" s="415"/>
      <c r="DE4" s="415"/>
      <c r="DF4" s="415"/>
      <c r="DG4" s="415"/>
      <c r="DH4" s="415"/>
      <c r="DI4" s="420" t="s">
        <v>88</v>
      </c>
      <c r="DJ4" s="421"/>
      <c r="DK4" s="421"/>
      <c r="DL4" s="421"/>
      <c r="DM4" s="421"/>
      <c r="DN4" s="421"/>
      <c r="DO4" s="421"/>
      <c r="DP4" s="421"/>
      <c r="DQ4" s="421"/>
      <c r="DR4" s="421"/>
      <c r="DS4" s="421"/>
      <c r="DT4" s="421"/>
      <c r="DU4" s="421"/>
      <c r="DV4" s="421"/>
      <c r="DW4" s="421"/>
      <c r="DX4" s="421"/>
      <c r="DY4" s="421"/>
      <c r="DZ4" s="421"/>
      <c r="EA4" s="421"/>
      <c r="EB4" s="421"/>
      <c r="EC4" s="421"/>
      <c r="ED4" s="421"/>
      <c r="EE4" s="421"/>
      <c r="EF4" s="421"/>
      <c r="EG4" s="421"/>
      <c r="EH4" s="422"/>
    </row>
    <row r="5" spans="1:141" s="37" customFormat="1" ht="27" customHeight="1" x14ac:dyDescent="0.2">
      <c r="A5" s="411"/>
      <c r="B5" s="412"/>
      <c r="C5" s="412"/>
      <c r="D5" s="412"/>
      <c r="E5" s="412"/>
      <c r="F5" s="413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  <c r="Z5" s="411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3"/>
      <c r="AN5" s="411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413"/>
      <c r="BB5" s="411"/>
      <c r="BC5" s="412"/>
      <c r="BD5" s="412"/>
      <c r="BE5" s="412"/>
      <c r="BF5" s="412"/>
      <c r="BG5" s="412"/>
      <c r="BH5" s="412"/>
      <c r="BI5" s="412"/>
      <c r="BJ5" s="412"/>
      <c r="BK5" s="412"/>
      <c r="BL5" s="412"/>
      <c r="BM5" s="412"/>
      <c r="BN5" s="412"/>
      <c r="BO5" s="412"/>
      <c r="BP5" s="411"/>
      <c r="BQ5" s="412"/>
      <c r="BR5" s="412"/>
      <c r="BS5" s="412"/>
      <c r="BT5" s="412"/>
      <c r="BU5" s="412"/>
      <c r="BV5" s="412"/>
      <c r="BW5" s="412"/>
      <c r="BX5" s="412"/>
      <c r="BY5" s="412"/>
      <c r="BZ5" s="412"/>
      <c r="CA5" s="412"/>
      <c r="CB5" s="412"/>
      <c r="CC5" s="413"/>
      <c r="CD5" s="417"/>
      <c r="CE5" s="418"/>
      <c r="CF5" s="418"/>
      <c r="CG5" s="418"/>
      <c r="CH5" s="418"/>
      <c r="CI5" s="418"/>
      <c r="CJ5" s="418"/>
      <c r="CK5" s="418"/>
      <c r="CL5" s="418"/>
      <c r="CM5" s="418"/>
      <c r="CN5" s="418"/>
      <c r="CO5" s="418"/>
      <c r="CP5" s="418"/>
      <c r="CQ5" s="419"/>
      <c r="CR5" s="417"/>
      <c r="CS5" s="418"/>
      <c r="CT5" s="418"/>
      <c r="CU5" s="418"/>
      <c r="CV5" s="418"/>
      <c r="CW5" s="418"/>
      <c r="CX5" s="418"/>
      <c r="CY5" s="418"/>
      <c r="CZ5" s="418"/>
      <c r="DA5" s="418"/>
      <c r="DB5" s="418"/>
      <c r="DC5" s="418"/>
      <c r="DD5" s="418"/>
      <c r="DE5" s="418"/>
      <c r="DF5" s="418"/>
      <c r="DG5" s="418"/>
      <c r="DH5" s="418"/>
      <c r="DI5" s="420" t="s">
        <v>92</v>
      </c>
      <c r="DJ5" s="421"/>
      <c r="DK5" s="421"/>
      <c r="DL5" s="421"/>
      <c r="DM5" s="421"/>
      <c r="DN5" s="421"/>
      <c r="DO5" s="421"/>
      <c r="DP5" s="421"/>
      <c r="DQ5" s="421"/>
      <c r="DR5" s="421"/>
      <c r="DS5" s="421"/>
      <c r="DT5" s="421"/>
      <c r="DU5" s="422"/>
      <c r="DV5" s="420" t="s">
        <v>112</v>
      </c>
      <c r="DW5" s="421"/>
      <c r="DX5" s="421"/>
      <c r="DY5" s="421"/>
      <c r="DZ5" s="421"/>
      <c r="EA5" s="421"/>
      <c r="EB5" s="421"/>
      <c r="EC5" s="421"/>
      <c r="ED5" s="421"/>
      <c r="EE5" s="421"/>
      <c r="EF5" s="421"/>
      <c r="EG5" s="421"/>
      <c r="EH5" s="422"/>
    </row>
    <row r="6" spans="1:141" s="17" customFormat="1" ht="12.75" x14ac:dyDescent="0.25">
      <c r="A6" s="222">
        <v>1</v>
      </c>
      <c r="B6" s="223"/>
      <c r="C6" s="223"/>
      <c r="D6" s="223"/>
      <c r="E6" s="223"/>
      <c r="F6" s="224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4"/>
      <c r="Z6" s="222">
        <v>3</v>
      </c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4"/>
      <c r="AN6" s="222">
        <v>4</v>
      </c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4"/>
      <c r="BB6" s="222">
        <v>5</v>
      </c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2">
        <v>6</v>
      </c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4"/>
      <c r="CD6" s="351">
        <v>7</v>
      </c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3"/>
      <c r="CR6" s="351">
        <v>8</v>
      </c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1">
        <v>9</v>
      </c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3"/>
      <c r="DV6" s="351">
        <v>10</v>
      </c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3"/>
    </row>
    <row r="7" spans="1:141" s="14" customFormat="1" ht="93" customHeight="1" x14ac:dyDescent="0.25">
      <c r="A7" s="310" t="s">
        <v>1</v>
      </c>
      <c r="B7" s="311"/>
      <c r="C7" s="311"/>
      <c r="D7" s="311"/>
      <c r="E7" s="311"/>
      <c r="F7" s="312"/>
      <c r="G7" s="402" t="s">
        <v>253</v>
      </c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3"/>
      <c r="Z7" s="316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3"/>
      <c r="AN7" s="316" t="s">
        <v>95</v>
      </c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3"/>
      <c r="BB7" s="316" t="s">
        <v>95</v>
      </c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188">
        <v>0</v>
      </c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7"/>
      <c r="CD7" s="188">
        <v>0</v>
      </c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7"/>
      <c r="CR7" s="188">
        <v>0</v>
      </c>
      <c r="CS7" s="407"/>
      <c r="CT7" s="407"/>
      <c r="CU7" s="407"/>
      <c r="CV7" s="407"/>
      <c r="CW7" s="407"/>
      <c r="CX7" s="407"/>
      <c r="CY7" s="407"/>
      <c r="CZ7" s="407"/>
      <c r="DA7" s="407"/>
      <c r="DB7" s="407"/>
      <c r="DC7" s="407"/>
      <c r="DD7" s="407"/>
      <c r="DE7" s="407"/>
      <c r="DF7" s="407"/>
      <c r="DG7" s="407"/>
      <c r="DH7" s="407"/>
      <c r="DI7" s="188">
        <v>0</v>
      </c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7"/>
      <c r="DV7" s="188">
        <v>0</v>
      </c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7"/>
    </row>
    <row r="8" spans="1:141" s="14" customFormat="1" ht="12.75" x14ac:dyDescent="0.25">
      <c r="A8" s="310" t="s">
        <v>14</v>
      </c>
      <c r="B8" s="311"/>
      <c r="C8" s="311"/>
      <c r="D8" s="311"/>
      <c r="E8" s="311"/>
      <c r="F8" s="312"/>
      <c r="G8" s="402" t="s">
        <v>158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3"/>
      <c r="Z8" s="180" t="s">
        <v>95</v>
      </c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2"/>
      <c r="AN8" s="180" t="s">
        <v>95</v>
      </c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2"/>
      <c r="BB8" s="180" t="s">
        <v>95</v>
      </c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0" t="s">
        <v>95</v>
      </c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2"/>
      <c r="CD8" s="194" t="s">
        <v>95</v>
      </c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4"/>
      <c r="CR8" s="194" t="s">
        <v>95</v>
      </c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94" t="s">
        <v>95</v>
      </c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4"/>
      <c r="DV8" s="194" t="s">
        <v>95</v>
      </c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4"/>
    </row>
    <row r="9" spans="1:141" s="14" customFormat="1" ht="12.75" x14ac:dyDescent="0.25">
      <c r="A9" s="306"/>
      <c r="B9" s="307"/>
      <c r="C9" s="307"/>
      <c r="D9" s="307"/>
      <c r="E9" s="307"/>
      <c r="F9" s="308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1"/>
      <c r="Z9" s="194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4"/>
      <c r="AN9" s="194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4"/>
      <c r="BB9" s="194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94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4"/>
      <c r="CD9" s="194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4"/>
      <c r="CR9" s="194"/>
      <c r="CS9" s="406"/>
      <c r="CT9" s="406"/>
      <c r="CU9" s="406"/>
      <c r="CV9" s="406"/>
      <c r="CW9" s="406"/>
      <c r="CX9" s="406"/>
      <c r="CY9" s="406"/>
      <c r="CZ9" s="406"/>
      <c r="DA9" s="406"/>
      <c r="DB9" s="406"/>
      <c r="DC9" s="406"/>
      <c r="DD9" s="406"/>
      <c r="DE9" s="406"/>
      <c r="DF9" s="406"/>
      <c r="DG9" s="406"/>
      <c r="DH9" s="406"/>
      <c r="DI9" s="194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4"/>
      <c r="DV9" s="194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4"/>
    </row>
    <row r="10" spans="1:141" s="14" customFormat="1" ht="52.5" customHeight="1" x14ac:dyDescent="0.25">
      <c r="A10" s="310" t="s">
        <v>2</v>
      </c>
      <c r="B10" s="311"/>
      <c r="C10" s="311"/>
      <c r="D10" s="311"/>
      <c r="E10" s="311"/>
      <c r="F10" s="312"/>
      <c r="G10" s="402" t="s">
        <v>254</v>
      </c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3"/>
      <c r="Z10" s="316">
        <v>226</v>
      </c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3"/>
      <c r="AN10" s="316" t="s">
        <v>95</v>
      </c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3"/>
      <c r="BB10" s="316" t="s">
        <v>95</v>
      </c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188">
        <f>BP12+BP15+BP13+BP14</f>
        <v>10037323.6</v>
      </c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90"/>
      <c r="CD10" s="188">
        <f>CD12+CD15+CD13+CD14</f>
        <v>10037323.6</v>
      </c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90"/>
      <c r="CR10" s="188">
        <f>CR12+CR15</f>
        <v>0</v>
      </c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8">
        <f>DI12+DI15</f>
        <v>0</v>
      </c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90"/>
      <c r="DV10" s="188">
        <f>DV12+DV15</f>
        <v>0</v>
      </c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90"/>
    </row>
    <row r="11" spans="1:141" s="14" customFormat="1" ht="13.7" customHeight="1" x14ac:dyDescent="0.25">
      <c r="A11" s="310" t="s">
        <v>17</v>
      </c>
      <c r="B11" s="311"/>
      <c r="C11" s="311"/>
      <c r="D11" s="311"/>
      <c r="E11" s="311"/>
      <c r="F11" s="312"/>
      <c r="G11" s="402" t="s">
        <v>255</v>
      </c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3"/>
      <c r="Z11" s="180" t="s">
        <v>95</v>
      </c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2"/>
      <c r="AN11" s="180" t="s">
        <v>95</v>
      </c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2"/>
      <c r="BB11" s="180" t="s">
        <v>95</v>
      </c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0" t="s">
        <v>95</v>
      </c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2"/>
      <c r="CD11" s="194" t="s">
        <v>95</v>
      </c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4"/>
      <c r="CR11" s="194" t="s">
        <v>95</v>
      </c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94" t="s">
        <v>95</v>
      </c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4"/>
      <c r="DV11" s="194" t="s">
        <v>95</v>
      </c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4"/>
    </row>
    <row r="12" spans="1:141" s="14" customFormat="1" ht="31.7" customHeight="1" x14ac:dyDescent="0.25">
      <c r="A12" s="306"/>
      <c r="B12" s="307"/>
      <c r="C12" s="307"/>
      <c r="D12" s="307"/>
      <c r="E12" s="307"/>
      <c r="F12" s="308"/>
      <c r="G12" s="400" t="s">
        <v>256</v>
      </c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1"/>
      <c r="Z12" s="194">
        <v>226</v>
      </c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4"/>
      <c r="AN12" s="194">
        <v>1</v>
      </c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4"/>
      <c r="BB12" s="172">
        <v>3207300</v>
      </c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72">
        <f>AN12*BB12</f>
        <v>3207300</v>
      </c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72">
        <v>3207300</v>
      </c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72">
        <v>0</v>
      </c>
      <c r="CS12" s="404"/>
      <c r="CT12" s="404"/>
      <c r="CU12" s="404"/>
      <c r="CV12" s="404"/>
      <c r="CW12" s="404"/>
      <c r="CX12" s="404"/>
      <c r="CY12" s="404"/>
      <c r="CZ12" s="404"/>
      <c r="DA12" s="404"/>
      <c r="DB12" s="404"/>
      <c r="DC12" s="404"/>
      <c r="DD12" s="404"/>
      <c r="DE12" s="404"/>
      <c r="DF12" s="404"/>
      <c r="DG12" s="404"/>
      <c r="DH12" s="404"/>
      <c r="DI12" s="172">
        <v>0</v>
      </c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4"/>
      <c r="DV12" s="172">
        <v>0</v>
      </c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4"/>
      <c r="EJ12" s="14">
        <f>AN12*BB12</f>
        <v>3207300</v>
      </c>
      <c r="EK12" s="40">
        <f>BP12-EJ12</f>
        <v>0</v>
      </c>
    </row>
    <row r="13" spans="1:141" s="14" customFormat="1" ht="32.25" customHeight="1" x14ac:dyDescent="0.25">
      <c r="A13" s="306"/>
      <c r="B13" s="307"/>
      <c r="C13" s="307"/>
      <c r="D13" s="307"/>
      <c r="E13" s="307"/>
      <c r="F13" s="308"/>
      <c r="G13" s="400" t="s">
        <v>257</v>
      </c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1"/>
      <c r="Z13" s="194">
        <v>226</v>
      </c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4"/>
      <c r="AN13" s="194">
        <v>1</v>
      </c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4"/>
      <c r="BB13" s="172">
        <v>3207300</v>
      </c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72">
        <f t="shared" ref="BP13:BP15" si="0">AN13*BB13</f>
        <v>3207300</v>
      </c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72">
        <v>3207300</v>
      </c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72">
        <v>0</v>
      </c>
      <c r="CS13" s="404"/>
      <c r="CT13" s="404"/>
      <c r="CU13" s="404"/>
      <c r="CV13" s="404"/>
      <c r="CW13" s="404"/>
      <c r="CX13" s="404"/>
      <c r="CY13" s="404"/>
      <c r="CZ13" s="404"/>
      <c r="DA13" s="404"/>
      <c r="DB13" s="404"/>
      <c r="DC13" s="404"/>
      <c r="DD13" s="404"/>
      <c r="DE13" s="404"/>
      <c r="DF13" s="404"/>
      <c r="DG13" s="404"/>
      <c r="DH13" s="404"/>
      <c r="DI13" s="172">
        <v>0</v>
      </c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4"/>
      <c r="DV13" s="172">
        <v>0</v>
      </c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4"/>
      <c r="EJ13" s="14">
        <f t="shared" ref="EJ13:EJ26" si="1">AN13*BB13</f>
        <v>3207300</v>
      </c>
      <c r="EK13" s="40">
        <f t="shared" ref="EK13:EK24" si="2">BP13-EJ13</f>
        <v>0</v>
      </c>
    </row>
    <row r="14" spans="1:141" s="14" customFormat="1" ht="43.5" customHeight="1" x14ac:dyDescent="0.25">
      <c r="A14" s="306"/>
      <c r="B14" s="307"/>
      <c r="C14" s="307"/>
      <c r="D14" s="307"/>
      <c r="E14" s="307"/>
      <c r="F14" s="308"/>
      <c r="G14" s="400" t="s">
        <v>258</v>
      </c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1"/>
      <c r="Z14" s="194">
        <v>226</v>
      </c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4"/>
      <c r="AN14" s="194">
        <v>1</v>
      </c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4"/>
      <c r="BB14" s="172">
        <v>3207300</v>
      </c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72">
        <f t="shared" ref="BP14" si="3">AN14*BB14</f>
        <v>3207300</v>
      </c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72">
        <v>3207300</v>
      </c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72">
        <v>0</v>
      </c>
      <c r="CS14" s="404"/>
      <c r="CT14" s="404"/>
      <c r="CU14" s="404"/>
      <c r="CV14" s="404"/>
      <c r="CW14" s="404"/>
      <c r="CX14" s="404"/>
      <c r="CY14" s="404"/>
      <c r="CZ14" s="404"/>
      <c r="DA14" s="404"/>
      <c r="DB14" s="404"/>
      <c r="DC14" s="404"/>
      <c r="DD14" s="404"/>
      <c r="DE14" s="404"/>
      <c r="DF14" s="404"/>
      <c r="DG14" s="404"/>
      <c r="DH14" s="404"/>
      <c r="DI14" s="172">
        <v>0</v>
      </c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4"/>
      <c r="DV14" s="172">
        <v>0</v>
      </c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4"/>
      <c r="EJ14" s="14">
        <f t="shared" ref="EJ14" si="4">AN14*BB14</f>
        <v>3207300</v>
      </c>
      <c r="EK14" s="40">
        <f t="shared" ref="EK14" si="5">BP14-EJ14</f>
        <v>0</v>
      </c>
    </row>
    <row r="15" spans="1:141" s="14" customFormat="1" ht="43.5" customHeight="1" x14ac:dyDescent="0.25">
      <c r="A15" s="306" t="s">
        <v>332</v>
      </c>
      <c r="B15" s="307"/>
      <c r="C15" s="307"/>
      <c r="D15" s="307"/>
      <c r="E15" s="307"/>
      <c r="F15" s="308"/>
      <c r="G15" s="400" t="s">
        <v>331</v>
      </c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1"/>
      <c r="Z15" s="194">
        <v>226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4"/>
      <c r="AN15" s="194">
        <v>1</v>
      </c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4"/>
      <c r="BB15" s="172">
        <v>415423.6</v>
      </c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72">
        <f t="shared" si="0"/>
        <v>415423.6</v>
      </c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72">
        <v>415423.6</v>
      </c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72">
        <v>0</v>
      </c>
      <c r="CS15" s="404"/>
      <c r="CT15" s="404"/>
      <c r="CU15" s="404"/>
      <c r="CV15" s="404"/>
      <c r="CW15" s="404"/>
      <c r="CX15" s="404"/>
      <c r="CY15" s="404"/>
      <c r="CZ15" s="404"/>
      <c r="DA15" s="404"/>
      <c r="DB15" s="404"/>
      <c r="DC15" s="404"/>
      <c r="DD15" s="404"/>
      <c r="DE15" s="404"/>
      <c r="DF15" s="404"/>
      <c r="DG15" s="404"/>
      <c r="DH15" s="404"/>
      <c r="DI15" s="172">
        <v>0</v>
      </c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4"/>
      <c r="DV15" s="172">
        <v>0</v>
      </c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4"/>
      <c r="EJ15" s="14">
        <f t="shared" si="1"/>
        <v>415423.6</v>
      </c>
      <c r="EK15" s="40">
        <f t="shared" si="2"/>
        <v>0</v>
      </c>
    </row>
    <row r="16" spans="1:141" s="14" customFormat="1" ht="66" customHeight="1" x14ac:dyDescent="0.25">
      <c r="A16" s="310" t="s">
        <v>3</v>
      </c>
      <c r="B16" s="311"/>
      <c r="C16" s="311"/>
      <c r="D16" s="311"/>
      <c r="E16" s="311"/>
      <c r="F16" s="312"/>
      <c r="G16" s="402" t="s">
        <v>259</v>
      </c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3"/>
      <c r="Z16" s="316">
        <v>226</v>
      </c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3"/>
      <c r="AN16" s="316" t="s">
        <v>95</v>
      </c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3"/>
      <c r="BB16" s="316" t="s">
        <v>95</v>
      </c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188">
        <f>BP17+BP18+BP19+BP20+BP21+BP22+BP23+BP24+BP26+BP25</f>
        <v>2560148.4</v>
      </c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90"/>
      <c r="CD16" s="188">
        <f>CD17+CD18+CD19+CD20+CD21+CD22+CD23+CD24</f>
        <v>1068768.3999999999</v>
      </c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90"/>
      <c r="CR16" s="188">
        <f>CR17+CR18+CR19+CR20+CR21+CR22+CR23+CR24+CR25</f>
        <v>1200000</v>
      </c>
      <c r="CS16" s="405"/>
      <c r="CT16" s="405"/>
      <c r="CU16" s="405"/>
      <c r="CV16" s="405"/>
      <c r="CW16" s="405"/>
      <c r="CX16" s="405"/>
      <c r="CY16" s="405"/>
      <c r="CZ16" s="405"/>
      <c r="DA16" s="405"/>
      <c r="DB16" s="405"/>
      <c r="DC16" s="405"/>
      <c r="DD16" s="405"/>
      <c r="DE16" s="405"/>
      <c r="DF16" s="405"/>
      <c r="DG16" s="405"/>
      <c r="DH16" s="405"/>
      <c r="DI16" s="188">
        <f>DI17+DI18+DI19+DI20+DI21+DI22+DI26</f>
        <v>291380</v>
      </c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90"/>
      <c r="DV16" s="188">
        <f>SUM(DV17)</f>
        <v>0</v>
      </c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90"/>
      <c r="EJ16" s="14" t="e">
        <f t="shared" si="1"/>
        <v>#VALUE!</v>
      </c>
      <c r="EK16" s="40" t="e">
        <f t="shared" si="2"/>
        <v>#VALUE!</v>
      </c>
    </row>
    <row r="17" spans="1:141" s="14" customFormat="1" ht="52.5" customHeight="1" x14ac:dyDescent="0.25">
      <c r="A17" s="310" t="s">
        <v>124</v>
      </c>
      <c r="B17" s="311"/>
      <c r="C17" s="311"/>
      <c r="D17" s="311"/>
      <c r="E17" s="311"/>
      <c r="F17" s="312"/>
      <c r="G17" s="400" t="s">
        <v>327</v>
      </c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1"/>
      <c r="Z17" s="194">
        <v>226</v>
      </c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4"/>
      <c r="AN17" s="194">
        <v>3</v>
      </c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4"/>
      <c r="BB17" s="172">
        <v>133097.32999999999</v>
      </c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72">
        <f>BB17*AN17+0.01</f>
        <v>399292</v>
      </c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4"/>
      <c r="CD17" s="172">
        <v>259992</v>
      </c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4"/>
      <c r="CR17" s="172">
        <v>0</v>
      </c>
      <c r="CS17" s="404"/>
      <c r="CT17" s="404"/>
      <c r="CU17" s="404"/>
      <c r="CV17" s="404"/>
      <c r="CW17" s="404"/>
      <c r="CX17" s="404"/>
      <c r="CY17" s="404"/>
      <c r="CZ17" s="404"/>
      <c r="DA17" s="404"/>
      <c r="DB17" s="404"/>
      <c r="DC17" s="404"/>
      <c r="DD17" s="404"/>
      <c r="DE17" s="404"/>
      <c r="DF17" s="404"/>
      <c r="DG17" s="404"/>
      <c r="DH17" s="404"/>
      <c r="DI17" s="172">
        <v>139300</v>
      </c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4"/>
      <c r="DV17" s="172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4"/>
      <c r="EJ17" s="14">
        <f t="shared" si="1"/>
        <v>399291.99</v>
      </c>
      <c r="EK17" s="40">
        <f t="shared" si="2"/>
        <v>1.0000000009313226E-2</v>
      </c>
    </row>
    <row r="18" spans="1:141" s="14" customFormat="1" ht="29.25" customHeight="1" x14ac:dyDescent="0.25">
      <c r="A18" s="306" t="s">
        <v>4</v>
      </c>
      <c r="B18" s="307"/>
      <c r="C18" s="307"/>
      <c r="D18" s="307"/>
      <c r="E18" s="307"/>
      <c r="F18" s="308"/>
      <c r="G18" s="400" t="s">
        <v>260</v>
      </c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1"/>
      <c r="Z18" s="194">
        <v>226</v>
      </c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4"/>
      <c r="AN18" s="194">
        <v>1</v>
      </c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4"/>
      <c r="BB18" s="172">
        <v>250000</v>
      </c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72">
        <v>250000</v>
      </c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4"/>
      <c r="CD18" s="172">
        <v>250000</v>
      </c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4"/>
      <c r="CR18" s="172">
        <v>0</v>
      </c>
      <c r="CS18" s="404"/>
      <c r="CT18" s="404"/>
      <c r="CU18" s="404"/>
      <c r="CV18" s="404"/>
      <c r="CW18" s="404"/>
      <c r="CX18" s="404"/>
      <c r="CY18" s="404"/>
      <c r="CZ18" s="404"/>
      <c r="DA18" s="404"/>
      <c r="DB18" s="404"/>
      <c r="DC18" s="404"/>
      <c r="DD18" s="404"/>
      <c r="DE18" s="404"/>
      <c r="DF18" s="404"/>
      <c r="DG18" s="404"/>
      <c r="DH18" s="404"/>
      <c r="DI18" s="172">
        <v>0</v>
      </c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4"/>
      <c r="DV18" s="172">
        <v>0</v>
      </c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4"/>
      <c r="EJ18" s="14">
        <f t="shared" si="1"/>
        <v>250000</v>
      </c>
      <c r="EK18" s="40">
        <f t="shared" si="2"/>
        <v>0</v>
      </c>
    </row>
    <row r="19" spans="1:141" s="14" customFormat="1" ht="24.75" customHeight="1" x14ac:dyDescent="0.25">
      <c r="A19" s="306" t="s">
        <v>5</v>
      </c>
      <c r="B19" s="307"/>
      <c r="C19" s="307"/>
      <c r="D19" s="307"/>
      <c r="E19" s="307"/>
      <c r="F19" s="308"/>
      <c r="G19" s="400" t="s">
        <v>261</v>
      </c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1"/>
      <c r="Z19" s="194">
        <v>226</v>
      </c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4"/>
      <c r="AN19" s="194">
        <v>1</v>
      </c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4"/>
      <c r="BB19" s="172">
        <v>153200</v>
      </c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72">
        <f>AN19*BB19</f>
        <v>153200</v>
      </c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4"/>
      <c r="CD19" s="172">
        <v>153200</v>
      </c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4"/>
      <c r="CR19" s="172">
        <v>0</v>
      </c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72">
        <v>0</v>
      </c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4"/>
      <c r="DV19" s="172">
        <v>0</v>
      </c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4"/>
      <c r="EJ19" s="14">
        <f t="shared" si="1"/>
        <v>153200</v>
      </c>
      <c r="EK19" s="40">
        <f t="shared" si="2"/>
        <v>0</v>
      </c>
    </row>
    <row r="20" spans="1:141" s="14" customFormat="1" ht="30.75" customHeight="1" x14ac:dyDescent="0.25">
      <c r="A20" s="306" t="s">
        <v>6</v>
      </c>
      <c r="B20" s="307"/>
      <c r="C20" s="307"/>
      <c r="D20" s="307"/>
      <c r="E20" s="307"/>
      <c r="F20" s="308"/>
      <c r="G20" s="400" t="s">
        <v>262</v>
      </c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1"/>
      <c r="Z20" s="194">
        <v>226</v>
      </c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/>
      <c r="AN20" s="194">
        <v>10</v>
      </c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4"/>
      <c r="BB20" s="172">
        <v>6400</v>
      </c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72">
        <f>AN20*BB20</f>
        <v>64000</v>
      </c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4"/>
      <c r="CD20" s="172">
        <v>64000</v>
      </c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4"/>
      <c r="CR20" s="172">
        <v>0</v>
      </c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172">
        <v>0</v>
      </c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4"/>
      <c r="DV20" s="172">
        <v>0</v>
      </c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4"/>
      <c r="EJ20" s="14">
        <f t="shared" si="1"/>
        <v>64000</v>
      </c>
      <c r="EK20" s="40">
        <f t="shared" si="2"/>
        <v>0</v>
      </c>
    </row>
    <row r="21" spans="1:141" s="14" customFormat="1" ht="13.7" customHeight="1" x14ac:dyDescent="0.25">
      <c r="A21" s="306" t="s">
        <v>7</v>
      </c>
      <c r="B21" s="307"/>
      <c r="C21" s="307"/>
      <c r="D21" s="307"/>
      <c r="E21" s="307"/>
      <c r="F21" s="308"/>
      <c r="G21" s="400" t="s">
        <v>263</v>
      </c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1"/>
      <c r="Z21" s="194">
        <v>226</v>
      </c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4"/>
      <c r="AN21" s="194">
        <v>2</v>
      </c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4"/>
      <c r="BB21" s="172">
        <v>48000</v>
      </c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72">
        <f>AN21*BB21</f>
        <v>96000</v>
      </c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4"/>
      <c r="CD21" s="172">
        <v>96000</v>
      </c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4"/>
      <c r="CR21" s="172">
        <v>0</v>
      </c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72">
        <v>0</v>
      </c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4"/>
      <c r="DV21" s="172">
        <v>0</v>
      </c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4"/>
      <c r="EJ21" s="14">
        <f t="shared" si="1"/>
        <v>96000</v>
      </c>
      <c r="EK21" s="40">
        <f t="shared" si="2"/>
        <v>0</v>
      </c>
    </row>
    <row r="22" spans="1:141" s="14" customFormat="1" ht="36.950000000000003" customHeight="1" x14ac:dyDescent="0.25">
      <c r="A22" s="306" t="s">
        <v>8</v>
      </c>
      <c r="B22" s="307"/>
      <c r="C22" s="307"/>
      <c r="D22" s="307"/>
      <c r="E22" s="307"/>
      <c r="F22" s="308"/>
      <c r="G22" s="400" t="s">
        <v>264</v>
      </c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1"/>
      <c r="Z22" s="194">
        <v>226</v>
      </c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4"/>
      <c r="AN22" s="194">
        <v>1</v>
      </c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4"/>
      <c r="BB22" s="172">
        <v>85700</v>
      </c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72">
        <f>AN22*BB22</f>
        <v>85700</v>
      </c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4"/>
      <c r="CD22" s="172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4"/>
      <c r="CR22" s="172"/>
      <c r="CS22" s="404"/>
      <c r="CT22" s="404"/>
      <c r="CU22" s="404"/>
      <c r="CV22" s="404"/>
      <c r="CW22" s="404"/>
      <c r="CX22" s="404"/>
      <c r="CY22" s="404"/>
      <c r="CZ22" s="404"/>
      <c r="DA22" s="404"/>
      <c r="DB22" s="404"/>
      <c r="DC22" s="404"/>
      <c r="DD22" s="404"/>
      <c r="DE22" s="404"/>
      <c r="DF22" s="404"/>
      <c r="DG22" s="404"/>
      <c r="DH22" s="404"/>
      <c r="DI22" s="172">
        <v>85700</v>
      </c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4"/>
      <c r="DV22" s="172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4"/>
      <c r="EJ22" s="14">
        <f t="shared" si="1"/>
        <v>85700</v>
      </c>
      <c r="EK22" s="40">
        <f t="shared" si="2"/>
        <v>0</v>
      </c>
    </row>
    <row r="23" spans="1:141" s="14" customFormat="1" ht="52.5" customHeight="1" x14ac:dyDescent="0.25">
      <c r="A23" s="310" t="s">
        <v>308</v>
      </c>
      <c r="B23" s="311"/>
      <c r="C23" s="311"/>
      <c r="D23" s="311"/>
      <c r="E23" s="311"/>
      <c r="F23" s="312"/>
      <c r="G23" s="402" t="s">
        <v>329</v>
      </c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3"/>
      <c r="Z23" s="194">
        <v>226</v>
      </c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4"/>
      <c r="AN23" s="194">
        <v>1</v>
      </c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4"/>
      <c r="BB23" s="172">
        <v>161096.4</v>
      </c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72">
        <f>AN23*BB23</f>
        <v>161096.4</v>
      </c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4"/>
      <c r="CD23" s="172">
        <v>161096.4</v>
      </c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4"/>
      <c r="CR23" s="172">
        <v>0</v>
      </c>
      <c r="CS23" s="404"/>
      <c r="CT23" s="404"/>
      <c r="CU23" s="404"/>
      <c r="CV23" s="404"/>
      <c r="CW23" s="404"/>
      <c r="CX23" s="404"/>
      <c r="CY23" s="404"/>
      <c r="CZ23" s="404"/>
      <c r="DA23" s="404"/>
      <c r="DB23" s="404"/>
      <c r="DC23" s="404"/>
      <c r="DD23" s="404"/>
      <c r="DE23" s="404"/>
      <c r="DF23" s="404"/>
      <c r="DG23" s="404"/>
      <c r="DH23" s="404"/>
      <c r="DI23" s="172">
        <v>0</v>
      </c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4"/>
      <c r="DV23" s="172">
        <v>0</v>
      </c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4"/>
      <c r="EJ23" s="14">
        <f t="shared" ref="EJ23" si="6">AN23*BB23</f>
        <v>161096.4</v>
      </c>
      <c r="EK23" s="40">
        <f t="shared" ref="EK23" si="7">BP23-EJ23</f>
        <v>0</v>
      </c>
    </row>
    <row r="24" spans="1:141" s="14" customFormat="1" ht="42.75" customHeight="1" x14ac:dyDescent="0.25">
      <c r="A24" s="306" t="s">
        <v>309</v>
      </c>
      <c r="B24" s="307"/>
      <c r="C24" s="307"/>
      <c r="D24" s="307"/>
      <c r="E24" s="307"/>
      <c r="F24" s="308"/>
      <c r="G24" s="400" t="s">
        <v>328</v>
      </c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1"/>
      <c r="Z24" s="194">
        <v>226</v>
      </c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4"/>
      <c r="AN24" s="194">
        <v>1</v>
      </c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4"/>
      <c r="BB24" s="172">
        <v>84480</v>
      </c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72">
        <v>84480</v>
      </c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4"/>
      <c r="CD24" s="172">
        <v>84480</v>
      </c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4"/>
      <c r="CR24" s="172">
        <v>0</v>
      </c>
      <c r="CS24" s="404"/>
      <c r="CT24" s="404"/>
      <c r="CU24" s="404"/>
      <c r="CV24" s="404"/>
      <c r="CW24" s="404"/>
      <c r="CX24" s="404"/>
      <c r="CY24" s="404"/>
      <c r="CZ24" s="404"/>
      <c r="DA24" s="404"/>
      <c r="DB24" s="404"/>
      <c r="DC24" s="404"/>
      <c r="DD24" s="404"/>
      <c r="DE24" s="404"/>
      <c r="DF24" s="404"/>
      <c r="DG24" s="404"/>
      <c r="DH24" s="404"/>
      <c r="DI24" s="172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4"/>
      <c r="DV24" s="172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4"/>
      <c r="EJ24" s="14">
        <f t="shared" si="1"/>
        <v>84480</v>
      </c>
      <c r="EK24" s="40">
        <f t="shared" si="2"/>
        <v>0</v>
      </c>
    </row>
    <row r="25" spans="1:141" s="14" customFormat="1" ht="42.75" customHeight="1" x14ac:dyDescent="0.25">
      <c r="A25" s="306" t="s">
        <v>309</v>
      </c>
      <c r="B25" s="307"/>
      <c r="C25" s="307"/>
      <c r="D25" s="307"/>
      <c r="E25" s="307"/>
      <c r="F25" s="308"/>
      <c r="G25" s="400" t="s">
        <v>336</v>
      </c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1"/>
      <c r="Z25" s="194">
        <v>226</v>
      </c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4"/>
      <c r="AN25" s="194">
        <v>2</v>
      </c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4"/>
      <c r="BB25" s="172">
        <v>600000</v>
      </c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72">
        <f>AN25*BB25</f>
        <v>1200000</v>
      </c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4"/>
      <c r="CD25" s="172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4"/>
      <c r="CR25" s="172">
        <v>1200000</v>
      </c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72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4"/>
      <c r="DV25" s="172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4"/>
      <c r="EJ25" s="14">
        <f t="shared" ref="EJ25" si="8">AN25*BB25</f>
        <v>1200000</v>
      </c>
    </row>
    <row r="26" spans="1:141" s="14" customFormat="1" ht="42.75" customHeight="1" x14ac:dyDescent="0.25">
      <c r="A26" s="306" t="s">
        <v>309</v>
      </c>
      <c r="B26" s="307"/>
      <c r="C26" s="307"/>
      <c r="D26" s="307"/>
      <c r="E26" s="307"/>
      <c r="F26" s="308"/>
      <c r="G26" s="400" t="s">
        <v>338</v>
      </c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1"/>
      <c r="Z26" s="194">
        <v>226</v>
      </c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4"/>
      <c r="AN26" s="194">
        <v>1</v>
      </c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4"/>
      <c r="BB26" s="172">
        <v>66380</v>
      </c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72">
        <v>66380</v>
      </c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4"/>
      <c r="CD26" s="172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4"/>
      <c r="CR26" s="172">
        <v>0</v>
      </c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72">
        <v>66380</v>
      </c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4"/>
      <c r="DV26" s="172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4"/>
      <c r="EJ26" s="14">
        <f t="shared" si="1"/>
        <v>66380</v>
      </c>
    </row>
    <row r="27" spans="1:141" s="14" customFormat="1" ht="13.7" customHeight="1" x14ac:dyDescent="0.2">
      <c r="A27" s="305" t="s">
        <v>36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6"/>
      <c r="BP27" s="188">
        <f>BP10+BP16</f>
        <v>12597472</v>
      </c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90"/>
      <c r="CD27" s="188">
        <f>CD10+CD16</f>
        <v>11106092</v>
      </c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90"/>
      <c r="CR27" s="188">
        <f>CR7+CR10+CR17+CR18+CR19+CR20+CR21+CR25</f>
        <v>1200000</v>
      </c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8">
        <f>DI10+DI16</f>
        <v>291380</v>
      </c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90"/>
      <c r="DV27" s="188">
        <v>0</v>
      </c>
      <c r="DW27" s="256"/>
      <c r="DX27" s="256"/>
      <c r="DY27" s="256"/>
      <c r="DZ27" s="256"/>
      <c r="EA27" s="256"/>
      <c r="EB27" s="256"/>
      <c r="EC27" s="256"/>
      <c r="ED27" s="256"/>
      <c r="EE27" s="256"/>
      <c r="EF27" s="256"/>
      <c r="EG27" s="256"/>
      <c r="EH27" s="257"/>
    </row>
    <row r="28" spans="1:141" ht="19.5" customHeight="1" x14ac:dyDescent="0.25"/>
  </sheetData>
  <mergeCells count="228">
    <mergeCell ref="CD25:CQ25"/>
    <mergeCell ref="CR25:DH25"/>
    <mergeCell ref="DI25:DU25"/>
    <mergeCell ref="DV25:EH25"/>
    <mergeCell ref="A2:EH2"/>
    <mergeCell ref="A4:F5"/>
    <mergeCell ref="G4:Y5"/>
    <mergeCell ref="Z4:AM5"/>
    <mergeCell ref="AN4:BA5"/>
    <mergeCell ref="BB4:BO5"/>
    <mergeCell ref="BP4:CC5"/>
    <mergeCell ref="CD4:CQ5"/>
    <mergeCell ref="CR4:DH5"/>
    <mergeCell ref="DI4:EH4"/>
    <mergeCell ref="DI5:DU5"/>
    <mergeCell ref="DV5:EH5"/>
    <mergeCell ref="DV6:EH6"/>
    <mergeCell ref="A7:F7"/>
    <mergeCell ref="G7:Y7"/>
    <mergeCell ref="Z7:AM7"/>
    <mergeCell ref="AN7:BA7"/>
    <mergeCell ref="BB7:BO7"/>
    <mergeCell ref="BP7:CC7"/>
    <mergeCell ref="CD7:CQ7"/>
    <mergeCell ref="CR7:DH7"/>
    <mergeCell ref="DI7:DU7"/>
    <mergeCell ref="DV7:EH7"/>
    <mergeCell ref="A6:F6"/>
    <mergeCell ref="G6:Y6"/>
    <mergeCell ref="Z6:AM6"/>
    <mergeCell ref="AN6:BA6"/>
    <mergeCell ref="BB6:BO6"/>
    <mergeCell ref="BP6:CC6"/>
    <mergeCell ref="CD6:CQ6"/>
    <mergeCell ref="CR6:DH6"/>
    <mergeCell ref="DI6:DU6"/>
    <mergeCell ref="DV8:EH8"/>
    <mergeCell ref="A9:F9"/>
    <mergeCell ref="G9:Y9"/>
    <mergeCell ref="Z9:AM9"/>
    <mergeCell ref="AN9:BA9"/>
    <mergeCell ref="BB9:BO9"/>
    <mergeCell ref="BP9:CC9"/>
    <mergeCell ref="CD9:CQ9"/>
    <mergeCell ref="CR9:DH9"/>
    <mergeCell ref="DI9:DU9"/>
    <mergeCell ref="DV9:EH9"/>
    <mergeCell ref="A8:F8"/>
    <mergeCell ref="G8:Y8"/>
    <mergeCell ref="Z8:AM8"/>
    <mergeCell ref="AN8:BA8"/>
    <mergeCell ref="BB8:BO8"/>
    <mergeCell ref="BP8:CC8"/>
    <mergeCell ref="CD8:CQ8"/>
    <mergeCell ref="CR8:DH8"/>
    <mergeCell ref="DI8:DU8"/>
    <mergeCell ref="DV10:EH10"/>
    <mergeCell ref="A11:F11"/>
    <mergeCell ref="G11:Y11"/>
    <mergeCell ref="Z11:AM11"/>
    <mergeCell ref="AN11:BA11"/>
    <mergeCell ref="BB11:BO11"/>
    <mergeCell ref="BP11:CC11"/>
    <mergeCell ref="CD11:CQ11"/>
    <mergeCell ref="CR11:DH11"/>
    <mergeCell ref="DI11:DU11"/>
    <mergeCell ref="DV11:EH11"/>
    <mergeCell ref="A10:F10"/>
    <mergeCell ref="G10:Y10"/>
    <mergeCell ref="Z10:AM10"/>
    <mergeCell ref="AN10:BA10"/>
    <mergeCell ref="BB10:BO10"/>
    <mergeCell ref="BP10:CC10"/>
    <mergeCell ref="CD10:CQ10"/>
    <mergeCell ref="CR10:DH10"/>
    <mergeCell ref="DI10:DU10"/>
    <mergeCell ref="DV12:EH12"/>
    <mergeCell ref="A13:F13"/>
    <mergeCell ref="G13:Y13"/>
    <mergeCell ref="Z13:AM13"/>
    <mergeCell ref="AN13:BA13"/>
    <mergeCell ref="BB13:BO13"/>
    <mergeCell ref="BP13:CC13"/>
    <mergeCell ref="CD13:CQ13"/>
    <mergeCell ref="CR13:DH13"/>
    <mergeCell ref="DI13:DU13"/>
    <mergeCell ref="DV13:EH13"/>
    <mergeCell ref="A12:F12"/>
    <mergeCell ref="G12:Y12"/>
    <mergeCell ref="Z12:AM12"/>
    <mergeCell ref="AN12:BA12"/>
    <mergeCell ref="BB12:BO12"/>
    <mergeCell ref="BP12:CC12"/>
    <mergeCell ref="CD12:CQ12"/>
    <mergeCell ref="CR12:DH12"/>
    <mergeCell ref="DI12:DU12"/>
    <mergeCell ref="A15:F15"/>
    <mergeCell ref="G15:Y15"/>
    <mergeCell ref="Z15:AM15"/>
    <mergeCell ref="AN15:BA15"/>
    <mergeCell ref="BB15:BO15"/>
    <mergeCell ref="BP15:CC15"/>
    <mergeCell ref="CD15:CQ15"/>
    <mergeCell ref="CR15:DH15"/>
    <mergeCell ref="DI15:DU15"/>
    <mergeCell ref="A16:F16"/>
    <mergeCell ref="G16:Y16"/>
    <mergeCell ref="Z16:AM16"/>
    <mergeCell ref="AN16:BA16"/>
    <mergeCell ref="BB16:BO16"/>
    <mergeCell ref="BP16:CC16"/>
    <mergeCell ref="CD16:CQ16"/>
    <mergeCell ref="CR16:DH16"/>
    <mergeCell ref="DI16:DU16"/>
    <mergeCell ref="A17:F17"/>
    <mergeCell ref="G17:Y17"/>
    <mergeCell ref="Z17:AM17"/>
    <mergeCell ref="AN17:BA17"/>
    <mergeCell ref="BB17:BO17"/>
    <mergeCell ref="BP17:CC17"/>
    <mergeCell ref="CD17:CQ17"/>
    <mergeCell ref="CR17:DH17"/>
    <mergeCell ref="DI17:DU17"/>
    <mergeCell ref="A18:F18"/>
    <mergeCell ref="G18:Y18"/>
    <mergeCell ref="Z18:AM18"/>
    <mergeCell ref="AN18:BA18"/>
    <mergeCell ref="BB18:BO18"/>
    <mergeCell ref="BP18:CC18"/>
    <mergeCell ref="CD18:CQ18"/>
    <mergeCell ref="CR18:DH18"/>
    <mergeCell ref="DI18:DU18"/>
    <mergeCell ref="A19:F19"/>
    <mergeCell ref="G19:Y19"/>
    <mergeCell ref="Z19:AM19"/>
    <mergeCell ref="AN19:BA19"/>
    <mergeCell ref="BB19:BO19"/>
    <mergeCell ref="BP19:CC19"/>
    <mergeCell ref="CD19:CQ19"/>
    <mergeCell ref="CR19:DH19"/>
    <mergeCell ref="DI19:DU19"/>
    <mergeCell ref="A20:F20"/>
    <mergeCell ref="G20:Y20"/>
    <mergeCell ref="Z20:AM20"/>
    <mergeCell ref="AN20:BA20"/>
    <mergeCell ref="BB20:BO20"/>
    <mergeCell ref="BP20:CC20"/>
    <mergeCell ref="CD20:CQ20"/>
    <mergeCell ref="CR20:DH20"/>
    <mergeCell ref="DI20:DU20"/>
    <mergeCell ref="A23:F23"/>
    <mergeCell ref="DV21:EH21"/>
    <mergeCell ref="A24:F24"/>
    <mergeCell ref="G24:Y24"/>
    <mergeCell ref="Z24:AM24"/>
    <mergeCell ref="AN24:BA24"/>
    <mergeCell ref="BB24:BO24"/>
    <mergeCell ref="BP24:CC24"/>
    <mergeCell ref="CD24:CQ24"/>
    <mergeCell ref="CR24:DH24"/>
    <mergeCell ref="A21:F21"/>
    <mergeCell ref="G21:Y21"/>
    <mergeCell ref="Z21:AM21"/>
    <mergeCell ref="AN21:BA21"/>
    <mergeCell ref="BB21:BO21"/>
    <mergeCell ref="BP21:CC21"/>
    <mergeCell ref="CD21:CQ21"/>
    <mergeCell ref="CR21:DH21"/>
    <mergeCell ref="DI21:DU21"/>
    <mergeCell ref="A22:F22"/>
    <mergeCell ref="G22:Y22"/>
    <mergeCell ref="Z22:AM22"/>
    <mergeCell ref="AN22:BA22"/>
    <mergeCell ref="CD22:CQ22"/>
    <mergeCell ref="DI26:DU26"/>
    <mergeCell ref="DV26:EH26"/>
    <mergeCell ref="A27:BO27"/>
    <mergeCell ref="BP27:CC27"/>
    <mergeCell ref="CD27:CQ27"/>
    <mergeCell ref="CR27:DH27"/>
    <mergeCell ref="DI27:DU27"/>
    <mergeCell ref="DV27:EH27"/>
    <mergeCell ref="DI24:DU24"/>
    <mergeCell ref="DV24:EH24"/>
    <mergeCell ref="A26:F26"/>
    <mergeCell ref="G26:Y26"/>
    <mergeCell ref="Z26:AM26"/>
    <mergeCell ref="AN26:BA26"/>
    <mergeCell ref="BB26:BO26"/>
    <mergeCell ref="BP26:CC26"/>
    <mergeCell ref="CD26:CQ26"/>
    <mergeCell ref="CR26:DH26"/>
    <mergeCell ref="A25:F25"/>
    <mergeCell ref="G25:Y25"/>
    <mergeCell ref="Z25:AM25"/>
    <mergeCell ref="AN25:BA25"/>
    <mergeCell ref="BB25:BO25"/>
    <mergeCell ref="BP25:CC25"/>
    <mergeCell ref="G23:Y23"/>
    <mergeCell ref="Z23:AM23"/>
    <mergeCell ref="AN23:BA23"/>
    <mergeCell ref="BB23:BO23"/>
    <mergeCell ref="BP23:CC23"/>
    <mergeCell ref="CD23:CQ23"/>
    <mergeCell ref="CR23:DH23"/>
    <mergeCell ref="DI23:DU23"/>
    <mergeCell ref="DV14:EH14"/>
    <mergeCell ref="DI22:DU22"/>
    <mergeCell ref="DV22:EH22"/>
    <mergeCell ref="BB22:BO22"/>
    <mergeCell ref="BP22:CC22"/>
    <mergeCell ref="DV23:EH23"/>
    <mergeCell ref="CR22:DH22"/>
    <mergeCell ref="DV19:EH19"/>
    <mergeCell ref="DV20:EH20"/>
    <mergeCell ref="DV17:EH17"/>
    <mergeCell ref="DV18:EH18"/>
    <mergeCell ref="DV15:EH15"/>
    <mergeCell ref="DV16:EH16"/>
    <mergeCell ref="A14:F14"/>
    <mergeCell ref="G14:Y14"/>
    <mergeCell ref="Z14:AM14"/>
    <mergeCell ref="AN14:BA14"/>
    <mergeCell ref="BB14:BO14"/>
    <mergeCell ref="BP14:CC14"/>
    <mergeCell ref="CD14:CQ14"/>
    <mergeCell ref="CR14:DH14"/>
    <mergeCell ref="DI14:DU14"/>
  </mergeCells>
  <pageMargins left="0.78740157480314965" right="0.70866141732283472" top="0.78740157480314965" bottom="0.39370078740157483" header="0.19685039370078741" footer="0.19685039370078741"/>
  <pageSetup paperSize="9"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1"/>
  <sheetViews>
    <sheetView zoomScaleSheetLayoutView="100" workbookViewId="0">
      <selection activeCell="BP10" sqref="BP10:CC10"/>
    </sheetView>
  </sheetViews>
  <sheetFormatPr defaultColWidth="0.85546875" defaultRowHeight="15" x14ac:dyDescent="0.25"/>
  <cols>
    <col min="1" max="16384" width="0.85546875" style="18"/>
  </cols>
  <sheetData>
    <row r="1" spans="1:138" s="15" customFormat="1" x14ac:dyDescent="0.25">
      <c r="A1" s="15" t="s">
        <v>265</v>
      </c>
    </row>
    <row r="2" spans="1:138" s="15" customFormat="1" ht="12.75" customHeight="1" x14ac:dyDescent="0.25"/>
    <row r="3" spans="1:138" s="16" customFormat="1" ht="73.5" customHeight="1" x14ac:dyDescent="0.2">
      <c r="A3" s="408" t="s">
        <v>10</v>
      </c>
      <c r="B3" s="409"/>
      <c r="C3" s="409"/>
      <c r="D3" s="409"/>
      <c r="E3" s="409"/>
      <c r="F3" s="410"/>
      <c r="G3" s="409" t="s">
        <v>104</v>
      </c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10"/>
      <c r="Z3" s="408" t="s">
        <v>24</v>
      </c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10"/>
      <c r="AN3" s="408" t="s">
        <v>250</v>
      </c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10"/>
      <c r="BB3" s="408" t="s">
        <v>251</v>
      </c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409"/>
      <c r="BN3" s="409"/>
      <c r="BO3" s="410"/>
      <c r="BP3" s="408" t="s">
        <v>252</v>
      </c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409"/>
      <c r="CB3" s="409"/>
      <c r="CC3" s="410"/>
      <c r="CD3" s="414" t="s">
        <v>86</v>
      </c>
      <c r="CE3" s="415"/>
      <c r="CF3" s="415"/>
      <c r="CG3" s="415"/>
      <c r="CH3" s="415"/>
      <c r="CI3" s="415"/>
      <c r="CJ3" s="415"/>
      <c r="CK3" s="415"/>
      <c r="CL3" s="415"/>
      <c r="CM3" s="415"/>
      <c r="CN3" s="415"/>
      <c r="CO3" s="415"/>
      <c r="CP3" s="415"/>
      <c r="CQ3" s="416"/>
      <c r="CR3" s="414" t="s">
        <v>87</v>
      </c>
      <c r="CS3" s="415"/>
      <c r="CT3" s="415"/>
      <c r="CU3" s="415"/>
      <c r="CV3" s="415"/>
      <c r="CW3" s="415"/>
      <c r="CX3" s="415"/>
      <c r="CY3" s="415"/>
      <c r="CZ3" s="415"/>
      <c r="DA3" s="415"/>
      <c r="DB3" s="415"/>
      <c r="DC3" s="415"/>
      <c r="DD3" s="415"/>
      <c r="DE3" s="415"/>
      <c r="DF3" s="415"/>
      <c r="DG3" s="415"/>
      <c r="DH3" s="415"/>
      <c r="DI3" s="420" t="s">
        <v>88</v>
      </c>
      <c r="DJ3" s="421"/>
      <c r="DK3" s="421"/>
      <c r="DL3" s="421"/>
      <c r="DM3" s="421"/>
      <c r="DN3" s="421"/>
      <c r="DO3" s="421"/>
      <c r="DP3" s="421"/>
      <c r="DQ3" s="421"/>
      <c r="DR3" s="421"/>
      <c r="DS3" s="421"/>
      <c r="DT3" s="421"/>
      <c r="DU3" s="421"/>
      <c r="DV3" s="421"/>
      <c r="DW3" s="421"/>
      <c r="DX3" s="421"/>
      <c r="DY3" s="421"/>
      <c r="DZ3" s="421"/>
      <c r="EA3" s="421"/>
      <c r="EB3" s="421"/>
      <c r="EC3" s="421"/>
      <c r="ED3" s="421"/>
      <c r="EE3" s="421"/>
      <c r="EF3" s="421"/>
      <c r="EG3" s="421"/>
      <c r="EH3" s="422"/>
    </row>
    <row r="4" spans="1:138" s="16" customFormat="1" ht="33" customHeight="1" x14ac:dyDescent="0.2">
      <c r="A4" s="411"/>
      <c r="B4" s="412"/>
      <c r="C4" s="412"/>
      <c r="D4" s="412"/>
      <c r="E4" s="412"/>
      <c r="F4" s="413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3"/>
      <c r="Z4" s="411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3"/>
      <c r="AN4" s="411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3"/>
      <c r="BB4" s="411"/>
      <c r="BC4" s="412"/>
      <c r="BD4" s="412"/>
      <c r="BE4" s="412"/>
      <c r="BF4" s="412"/>
      <c r="BG4" s="412"/>
      <c r="BH4" s="412"/>
      <c r="BI4" s="412"/>
      <c r="BJ4" s="412"/>
      <c r="BK4" s="412"/>
      <c r="BL4" s="412"/>
      <c r="BM4" s="412"/>
      <c r="BN4" s="412"/>
      <c r="BO4" s="413"/>
      <c r="BP4" s="411"/>
      <c r="BQ4" s="412"/>
      <c r="BR4" s="412"/>
      <c r="BS4" s="412"/>
      <c r="BT4" s="412"/>
      <c r="BU4" s="412"/>
      <c r="BV4" s="412"/>
      <c r="BW4" s="412"/>
      <c r="BX4" s="412"/>
      <c r="BY4" s="412"/>
      <c r="BZ4" s="412"/>
      <c r="CA4" s="412"/>
      <c r="CB4" s="412"/>
      <c r="CC4" s="413"/>
      <c r="CD4" s="417"/>
      <c r="CE4" s="418"/>
      <c r="CF4" s="418"/>
      <c r="CG4" s="418"/>
      <c r="CH4" s="418"/>
      <c r="CI4" s="418"/>
      <c r="CJ4" s="418"/>
      <c r="CK4" s="418"/>
      <c r="CL4" s="418"/>
      <c r="CM4" s="418"/>
      <c r="CN4" s="418"/>
      <c r="CO4" s="418"/>
      <c r="CP4" s="418"/>
      <c r="CQ4" s="419"/>
      <c r="CR4" s="417"/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8"/>
      <c r="DF4" s="418"/>
      <c r="DG4" s="418"/>
      <c r="DH4" s="418"/>
      <c r="DI4" s="420" t="s">
        <v>92</v>
      </c>
      <c r="DJ4" s="420"/>
      <c r="DK4" s="420"/>
      <c r="DL4" s="420"/>
      <c r="DM4" s="420"/>
      <c r="DN4" s="420"/>
      <c r="DO4" s="420"/>
      <c r="DP4" s="420"/>
      <c r="DQ4" s="420"/>
      <c r="DR4" s="420"/>
      <c r="DS4" s="420"/>
      <c r="DT4" s="420"/>
      <c r="DU4" s="420"/>
      <c r="DV4" s="420" t="s">
        <v>112</v>
      </c>
      <c r="DW4" s="421"/>
      <c r="DX4" s="421"/>
      <c r="DY4" s="421"/>
      <c r="DZ4" s="421"/>
      <c r="EA4" s="421"/>
      <c r="EB4" s="421"/>
      <c r="EC4" s="421"/>
      <c r="ED4" s="421"/>
      <c r="EE4" s="421"/>
      <c r="EF4" s="421"/>
      <c r="EG4" s="421"/>
      <c r="EH4" s="422"/>
    </row>
    <row r="5" spans="1:138" s="17" customFormat="1" ht="12.75" x14ac:dyDescent="0.25">
      <c r="A5" s="222">
        <v>1</v>
      </c>
      <c r="B5" s="223"/>
      <c r="C5" s="223"/>
      <c r="D5" s="223"/>
      <c r="E5" s="223"/>
      <c r="F5" s="224"/>
      <c r="G5" s="431">
        <v>2</v>
      </c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2"/>
      <c r="Z5" s="425">
        <v>3</v>
      </c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70"/>
      <c r="AN5" s="433">
        <v>4</v>
      </c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2"/>
      <c r="BB5" s="433">
        <v>5</v>
      </c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2"/>
      <c r="BP5" s="433">
        <v>6</v>
      </c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2"/>
      <c r="CD5" s="434">
        <v>7</v>
      </c>
      <c r="CE5" s="435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6"/>
      <c r="CR5" s="434">
        <v>8</v>
      </c>
      <c r="CS5" s="435"/>
      <c r="CT5" s="435"/>
      <c r="CU5" s="435"/>
      <c r="CV5" s="435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6"/>
      <c r="DI5" s="434">
        <v>9</v>
      </c>
      <c r="DJ5" s="435"/>
      <c r="DK5" s="435"/>
      <c r="DL5" s="435"/>
      <c r="DM5" s="435"/>
      <c r="DN5" s="435"/>
      <c r="DO5" s="435"/>
      <c r="DP5" s="435"/>
      <c r="DQ5" s="435"/>
      <c r="DR5" s="435"/>
      <c r="DS5" s="435"/>
      <c r="DT5" s="435"/>
      <c r="DU5" s="436"/>
      <c r="DV5" s="434">
        <v>10</v>
      </c>
      <c r="DW5" s="435"/>
      <c r="DX5" s="435"/>
      <c r="DY5" s="435"/>
      <c r="DZ5" s="435"/>
      <c r="EA5" s="435"/>
      <c r="EB5" s="435"/>
      <c r="EC5" s="435"/>
      <c r="ED5" s="435"/>
      <c r="EE5" s="435"/>
      <c r="EF5" s="435"/>
      <c r="EG5" s="435"/>
      <c r="EH5" s="436"/>
    </row>
    <row r="6" spans="1:138" s="14" customFormat="1" ht="26.25" customHeight="1" x14ac:dyDescent="0.25">
      <c r="A6" s="163" t="s">
        <v>1</v>
      </c>
      <c r="B6" s="164"/>
      <c r="C6" s="164"/>
      <c r="D6" s="164"/>
      <c r="E6" s="164"/>
      <c r="F6" s="165"/>
      <c r="G6" s="402" t="s">
        <v>266</v>
      </c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30">
        <v>310</v>
      </c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427"/>
      <c r="AN6" s="316" t="s">
        <v>95</v>
      </c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3"/>
      <c r="BB6" s="316" t="s">
        <v>95</v>
      </c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3"/>
      <c r="BP6" s="281">
        <f>BP8+BP9+BP10+BP13+BP11+BP12</f>
        <v>1619568</v>
      </c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3"/>
      <c r="CD6" s="188">
        <f>CD8+CD9+CD10+CD13+CD11</f>
        <v>33154</v>
      </c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>
        <f>CR8+CR9+CR10+CR13+CR11+CR12</f>
        <v>1378816</v>
      </c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7"/>
      <c r="DI6" s="188">
        <f>DI8+DI9+DI10+DI13+DI11</f>
        <v>207598</v>
      </c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7"/>
      <c r="DV6" s="188">
        <v>0</v>
      </c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7"/>
    </row>
    <row r="7" spans="1:138" s="14" customFormat="1" ht="26.25" customHeight="1" x14ac:dyDescent="0.25">
      <c r="A7" s="424" t="s">
        <v>14</v>
      </c>
      <c r="B7" s="44"/>
      <c r="C7" s="44"/>
      <c r="D7" s="44"/>
      <c r="E7" s="44"/>
      <c r="F7" s="45"/>
      <c r="G7" s="402" t="s">
        <v>267</v>
      </c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23" t="s">
        <v>95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5"/>
      <c r="AN7" s="180" t="s">
        <v>95</v>
      </c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 t="s">
        <v>95</v>
      </c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 t="s">
        <v>95</v>
      </c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 t="s">
        <v>95</v>
      </c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 t="s">
        <v>95</v>
      </c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2"/>
      <c r="DI7" s="172" t="s">
        <v>95</v>
      </c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4"/>
      <c r="DV7" s="172" t="s">
        <v>95</v>
      </c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4"/>
    </row>
    <row r="8" spans="1:138" s="14" customFormat="1" ht="26.25" customHeight="1" x14ac:dyDescent="0.25">
      <c r="A8" s="424" t="s">
        <v>13</v>
      </c>
      <c r="B8" s="44"/>
      <c r="C8" s="44"/>
      <c r="D8" s="44"/>
      <c r="E8" s="44"/>
      <c r="F8" s="45"/>
      <c r="G8" s="429" t="s">
        <v>268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9"/>
      <c r="Z8" s="425">
        <v>310</v>
      </c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70"/>
      <c r="AN8" s="180">
        <v>0</v>
      </c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271">
        <v>0</v>
      </c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>
        <f t="shared" ref="BP8:BP13" si="0">AN8*BB8</f>
        <v>0</v>
      </c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172">
        <v>0</v>
      </c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>
        <v>0</v>
      </c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4"/>
      <c r="DI8" s="172">
        <v>0</v>
      </c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4"/>
      <c r="DV8" s="172">
        <v>0</v>
      </c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4"/>
    </row>
    <row r="9" spans="1:138" s="14" customFormat="1" ht="26.25" customHeight="1" x14ac:dyDescent="0.25">
      <c r="A9" s="424" t="s">
        <v>98</v>
      </c>
      <c r="B9" s="44"/>
      <c r="C9" s="44"/>
      <c r="D9" s="44"/>
      <c r="E9" s="44"/>
      <c r="F9" s="45"/>
      <c r="G9" s="429" t="s">
        <v>339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9"/>
      <c r="Z9" s="425">
        <v>310</v>
      </c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70"/>
      <c r="AN9" s="180">
        <v>4</v>
      </c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271">
        <v>100000</v>
      </c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>
        <f t="shared" si="0"/>
        <v>400000</v>
      </c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172">
        <v>0</v>
      </c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>
        <v>400000</v>
      </c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4"/>
      <c r="DI9" s="172">
        <v>0</v>
      </c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4"/>
      <c r="DV9" s="172">
        <v>0</v>
      </c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4"/>
    </row>
    <row r="10" spans="1:138" s="14" customFormat="1" ht="26.25" customHeight="1" x14ac:dyDescent="0.25">
      <c r="A10" s="424" t="s">
        <v>100</v>
      </c>
      <c r="B10" s="44"/>
      <c r="C10" s="44"/>
      <c r="D10" s="44"/>
      <c r="E10" s="44"/>
      <c r="F10" s="45"/>
      <c r="G10" s="429" t="s">
        <v>269</v>
      </c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9"/>
      <c r="Z10" s="425">
        <v>310</v>
      </c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70"/>
      <c r="AN10" s="180">
        <v>10</v>
      </c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271">
        <v>10355.200000000001</v>
      </c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>
        <f t="shared" si="0"/>
        <v>103552</v>
      </c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172">
        <v>33154</v>
      </c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>
        <v>0</v>
      </c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4"/>
      <c r="DI10" s="172">
        <v>70398</v>
      </c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4"/>
      <c r="DV10" s="172">
        <v>0</v>
      </c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4"/>
    </row>
    <row r="11" spans="1:138" s="14" customFormat="1" ht="39.75" customHeight="1" x14ac:dyDescent="0.25">
      <c r="A11" s="424" t="s">
        <v>270</v>
      </c>
      <c r="B11" s="44"/>
      <c r="C11" s="44"/>
      <c r="D11" s="44"/>
      <c r="E11" s="44"/>
      <c r="F11" s="45"/>
      <c r="G11" s="429" t="s">
        <v>317</v>
      </c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425">
        <v>310</v>
      </c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70"/>
      <c r="AN11" s="180">
        <v>5</v>
      </c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271">
        <v>39501</v>
      </c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>
        <f t="shared" si="0"/>
        <v>197505</v>
      </c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172">
        <v>0</v>
      </c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>
        <v>197505</v>
      </c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4"/>
      <c r="DI11" s="172">
        <v>0</v>
      </c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4"/>
      <c r="DV11" s="172">
        <v>0</v>
      </c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4"/>
    </row>
    <row r="12" spans="1:138" s="14" customFormat="1" ht="58.5" customHeight="1" x14ac:dyDescent="0.25">
      <c r="A12" s="424" t="s">
        <v>321</v>
      </c>
      <c r="B12" s="44"/>
      <c r="C12" s="44"/>
      <c r="D12" s="44"/>
      <c r="E12" s="44"/>
      <c r="F12" s="45"/>
      <c r="G12" s="429" t="s">
        <v>320</v>
      </c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425">
        <v>310</v>
      </c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70"/>
      <c r="AN12" s="180">
        <v>10</v>
      </c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271">
        <v>46131.1</v>
      </c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>
        <f t="shared" si="0"/>
        <v>461311</v>
      </c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172">
        <v>0</v>
      </c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>
        <v>461311</v>
      </c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4"/>
      <c r="DI12" s="172">
        <v>0</v>
      </c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4"/>
      <c r="DV12" s="172">
        <v>0</v>
      </c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4"/>
    </row>
    <row r="13" spans="1:138" s="14" customFormat="1" ht="26.25" customHeight="1" x14ac:dyDescent="0.25">
      <c r="A13" s="424" t="s">
        <v>270</v>
      </c>
      <c r="B13" s="44"/>
      <c r="C13" s="44"/>
      <c r="D13" s="44"/>
      <c r="E13" s="44"/>
      <c r="F13" s="45"/>
      <c r="G13" s="429" t="s">
        <v>271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9"/>
      <c r="Z13" s="425">
        <v>310</v>
      </c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70"/>
      <c r="AN13" s="180">
        <v>100</v>
      </c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271">
        <v>4572</v>
      </c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>
        <f t="shared" si="0"/>
        <v>457200</v>
      </c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172">
        <v>0</v>
      </c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>
        <v>320000</v>
      </c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4"/>
      <c r="DI13" s="172">
        <v>137200</v>
      </c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4"/>
      <c r="DV13" s="172">
        <v>0</v>
      </c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4"/>
    </row>
    <row r="14" spans="1:138" s="14" customFormat="1" ht="39" customHeight="1" x14ac:dyDescent="0.25">
      <c r="A14" s="163" t="s">
        <v>2</v>
      </c>
      <c r="B14" s="164"/>
      <c r="C14" s="164"/>
      <c r="D14" s="164"/>
      <c r="E14" s="164"/>
      <c r="F14" s="165"/>
      <c r="G14" s="402" t="s">
        <v>272</v>
      </c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25">
        <v>0</v>
      </c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70"/>
      <c r="AN14" s="180" t="s">
        <v>95</v>
      </c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 t="s">
        <v>95</v>
      </c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>
        <v>0</v>
      </c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94">
        <v>0</v>
      </c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>
        <v>0</v>
      </c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4"/>
      <c r="DI14" s="194">
        <v>0</v>
      </c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4"/>
      <c r="DV14" s="194">
        <v>0</v>
      </c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4"/>
    </row>
    <row r="15" spans="1:138" s="14" customFormat="1" ht="26.25" customHeight="1" x14ac:dyDescent="0.25">
      <c r="A15" s="424" t="s">
        <v>17</v>
      </c>
      <c r="B15" s="44"/>
      <c r="C15" s="44"/>
      <c r="D15" s="44"/>
      <c r="E15" s="44"/>
      <c r="F15" s="45"/>
      <c r="G15" s="402" t="s">
        <v>267</v>
      </c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23" t="s">
        <v>95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5"/>
      <c r="AN15" s="180" t="s">
        <v>95</v>
      </c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 t="s">
        <v>95</v>
      </c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 t="s">
        <v>95</v>
      </c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94" t="s">
        <v>95</v>
      </c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 t="s">
        <v>95</v>
      </c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4"/>
      <c r="DI15" s="194" t="s">
        <v>95</v>
      </c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4"/>
      <c r="DV15" s="194" t="s">
        <v>95</v>
      </c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4"/>
    </row>
    <row r="16" spans="1:138" s="14" customFormat="1" ht="52.5" customHeight="1" x14ac:dyDescent="0.25">
      <c r="A16" s="424" t="s">
        <v>106</v>
      </c>
      <c r="B16" s="44"/>
      <c r="C16" s="44"/>
      <c r="D16" s="44"/>
      <c r="E16" s="44"/>
      <c r="F16" s="45"/>
      <c r="G16" s="402" t="s">
        <v>319</v>
      </c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25">
        <v>310</v>
      </c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70"/>
      <c r="AN16" s="180">
        <v>1</v>
      </c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>
        <v>0</v>
      </c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>
        <v>0</v>
      </c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94">
        <v>0</v>
      </c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>
        <v>0</v>
      </c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4"/>
      <c r="DI16" s="194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4"/>
      <c r="DV16" s="194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4"/>
    </row>
    <row r="17" spans="1:138" s="14" customFormat="1" ht="48" customHeight="1" x14ac:dyDescent="0.25">
      <c r="A17" s="163" t="s">
        <v>3</v>
      </c>
      <c r="B17" s="164"/>
      <c r="C17" s="164"/>
      <c r="D17" s="164"/>
      <c r="E17" s="164"/>
      <c r="F17" s="165"/>
      <c r="G17" s="428" t="s">
        <v>273</v>
      </c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70"/>
      <c r="AN17" s="180" t="s">
        <v>95</v>
      </c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 t="s">
        <v>95</v>
      </c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>
        <v>0</v>
      </c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94">
        <v>0</v>
      </c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>
        <v>0</v>
      </c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4"/>
      <c r="DI17" s="194">
        <v>0</v>
      </c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4"/>
      <c r="DV17" s="194">
        <v>0</v>
      </c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4"/>
    </row>
    <row r="18" spans="1:138" s="14" customFormat="1" ht="24" customHeight="1" x14ac:dyDescent="0.25">
      <c r="A18" s="424" t="s">
        <v>124</v>
      </c>
      <c r="B18" s="44"/>
      <c r="C18" s="44"/>
      <c r="D18" s="44"/>
      <c r="E18" s="44"/>
      <c r="F18" s="45"/>
      <c r="G18" s="402" t="s">
        <v>267</v>
      </c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23" t="s">
        <v>95</v>
      </c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5"/>
      <c r="AN18" s="180" t="s">
        <v>95</v>
      </c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 t="s">
        <v>95</v>
      </c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 t="s">
        <v>95</v>
      </c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94" t="s">
        <v>95</v>
      </c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 t="s">
        <v>95</v>
      </c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4"/>
      <c r="DI18" s="194" t="s">
        <v>95</v>
      </c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4"/>
      <c r="DV18" s="194" t="s">
        <v>95</v>
      </c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4"/>
    </row>
    <row r="19" spans="1:138" s="14" customFormat="1" ht="24" customHeight="1" x14ac:dyDescent="0.25">
      <c r="A19" s="424" t="s">
        <v>126</v>
      </c>
      <c r="B19" s="44"/>
      <c r="C19" s="44"/>
      <c r="D19" s="44"/>
      <c r="E19" s="44"/>
      <c r="F19" s="45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2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70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94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4"/>
      <c r="CR19" s="194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4"/>
      <c r="DI19" s="194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4"/>
      <c r="DV19" s="194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4"/>
    </row>
    <row r="20" spans="1:138" s="14" customFormat="1" ht="16.5" customHeight="1" x14ac:dyDescent="0.25">
      <c r="A20" s="215" t="s">
        <v>36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7"/>
      <c r="BP20" s="426">
        <f>BP6</f>
        <v>1619568</v>
      </c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427"/>
      <c r="CD20" s="188">
        <f>CD6+CD14+CD17+CD16</f>
        <v>33154</v>
      </c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90"/>
      <c r="CR20" s="188">
        <f>CR6+CR14+CR17+CR16</f>
        <v>1378816</v>
      </c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90"/>
      <c r="DI20" s="188">
        <f>DI6</f>
        <v>207598</v>
      </c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90"/>
      <c r="DV20" s="188">
        <v>0</v>
      </c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7"/>
    </row>
    <row r="21" spans="1:138" x14ac:dyDescent="0.25"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</sheetData>
  <mergeCells count="167">
    <mergeCell ref="DV12:EH12"/>
    <mergeCell ref="A12:F12"/>
    <mergeCell ref="G12:Y12"/>
    <mergeCell ref="Z12:AM12"/>
    <mergeCell ref="AN12:BA12"/>
    <mergeCell ref="BB12:BO12"/>
    <mergeCell ref="BP12:CC12"/>
    <mergeCell ref="CD12:CQ12"/>
    <mergeCell ref="CR12:DH12"/>
    <mergeCell ref="DI12:DU12"/>
    <mergeCell ref="BP11:CC11"/>
    <mergeCell ref="CD11:CQ11"/>
    <mergeCell ref="CR11:DH11"/>
    <mergeCell ref="DI11:DU11"/>
    <mergeCell ref="DV11:EH11"/>
    <mergeCell ref="CD3:CQ4"/>
    <mergeCell ref="CR3:DH4"/>
    <mergeCell ref="DI3:EH3"/>
    <mergeCell ref="DI4:DU4"/>
    <mergeCell ref="DV4:EH4"/>
    <mergeCell ref="BP3:CC4"/>
    <mergeCell ref="BP5:CC5"/>
    <mergeCell ref="CD5:CQ5"/>
    <mergeCell ref="CR5:DH5"/>
    <mergeCell ref="DI5:DU5"/>
    <mergeCell ref="DV5:EH5"/>
    <mergeCell ref="DV6:EH6"/>
    <mergeCell ref="DV7:EH7"/>
    <mergeCell ref="DV8:EH8"/>
    <mergeCell ref="DV9:EH9"/>
    <mergeCell ref="DV10:EH10"/>
    <mergeCell ref="A5:F5"/>
    <mergeCell ref="G5:Y5"/>
    <mergeCell ref="Z5:AM5"/>
    <mergeCell ref="AN5:BA5"/>
    <mergeCell ref="BB5:BO5"/>
    <mergeCell ref="A3:F4"/>
    <mergeCell ref="G3:Y4"/>
    <mergeCell ref="Z3:AM4"/>
    <mergeCell ref="AN3:BA4"/>
    <mergeCell ref="BB3:BO4"/>
    <mergeCell ref="A7:F7"/>
    <mergeCell ref="G7:Y7"/>
    <mergeCell ref="Z7:AM7"/>
    <mergeCell ref="AN7:BA7"/>
    <mergeCell ref="BB7:BO7"/>
    <mergeCell ref="BP7:CC7"/>
    <mergeCell ref="CD7:CQ7"/>
    <mergeCell ref="CR7:DH7"/>
    <mergeCell ref="DI7:DU7"/>
    <mergeCell ref="A6:F6"/>
    <mergeCell ref="G6:Y6"/>
    <mergeCell ref="Z6:AM6"/>
    <mergeCell ref="AN6:BA6"/>
    <mergeCell ref="BB6:BO6"/>
    <mergeCell ref="BP6:CC6"/>
    <mergeCell ref="CD6:CQ6"/>
    <mergeCell ref="CR6:DH6"/>
    <mergeCell ref="DI6:DU6"/>
    <mergeCell ref="A9:F9"/>
    <mergeCell ref="G9:Y9"/>
    <mergeCell ref="Z9:AM9"/>
    <mergeCell ref="AN9:BA9"/>
    <mergeCell ref="BB9:BO9"/>
    <mergeCell ref="BP9:CC9"/>
    <mergeCell ref="CD9:CQ9"/>
    <mergeCell ref="CR9:DH9"/>
    <mergeCell ref="DI9:DU9"/>
    <mergeCell ref="A8:F8"/>
    <mergeCell ref="G8:Y8"/>
    <mergeCell ref="Z8:AM8"/>
    <mergeCell ref="AN8:BA8"/>
    <mergeCell ref="BB8:BO8"/>
    <mergeCell ref="BP8:CC8"/>
    <mergeCell ref="CD8:CQ8"/>
    <mergeCell ref="CR8:DH8"/>
    <mergeCell ref="DI8:DU8"/>
    <mergeCell ref="DV13:EH13"/>
    <mergeCell ref="A10:F10"/>
    <mergeCell ref="G10:Y10"/>
    <mergeCell ref="Z10:AM10"/>
    <mergeCell ref="AN10:BA10"/>
    <mergeCell ref="BB10:BO10"/>
    <mergeCell ref="BP10:CC10"/>
    <mergeCell ref="CD10:CQ10"/>
    <mergeCell ref="CR10:DH10"/>
    <mergeCell ref="DI10:DU10"/>
    <mergeCell ref="A11:F11"/>
    <mergeCell ref="G11:Y11"/>
    <mergeCell ref="Z11:AM11"/>
    <mergeCell ref="AN11:BA11"/>
    <mergeCell ref="A13:F13"/>
    <mergeCell ref="G13:Y13"/>
    <mergeCell ref="Z13:AM13"/>
    <mergeCell ref="AN13:BA13"/>
    <mergeCell ref="BB13:BO13"/>
    <mergeCell ref="BP13:CC13"/>
    <mergeCell ref="CD13:CQ13"/>
    <mergeCell ref="CR13:DH13"/>
    <mergeCell ref="DI13:DU13"/>
    <mergeCell ref="BB11:BO11"/>
    <mergeCell ref="DV14:EH14"/>
    <mergeCell ref="A15:F15"/>
    <mergeCell ref="G15:Y15"/>
    <mergeCell ref="Z15:AM15"/>
    <mergeCell ref="AN15:BA15"/>
    <mergeCell ref="BB15:BO15"/>
    <mergeCell ref="BP15:CC15"/>
    <mergeCell ref="CD15:CQ15"/>
    <mergeCell ref="CR15:DH15"/>
    <mergeCell ref="DI15:DU15"/>
    <mergeCell ref="DV15:EH15"/>
    <mergeCell ref="A14:F14"/>
    <mergeCell ref="G14:Y14"/>
    <mergeCell ref="Z14:AM14"/>
    <mergeCell ref="AN14:BA14"/>
    <mergeCell ref="BB14:BO14"/>
    <mergeCell ref="BP14:CC14"/>
    <mergeCell ref="CD14:CQ14"/>
    <mergeCell ref="CR14:DH14"/>
    <mergeCell ref="DI14:DU14"/>
    <mergeCell ref="CR18:DH18"/>
    <mergeCell ref="DI18:DU18"/>
    <mergeCell ref="DV16:EH16"/>
    <mergeCell ref="A17:F17"/>
    <mergeCell ref="G17:Y17"/>
    <mergeCell ref="Z17:AM17"/>
    <mergeCell ref="AN17:BA17"/>
    <mergeCell ref="BB17:BO17"/>
    <mergeCell ref="BP17:CC17"/>
    <mergeCell ref="CD17:CQ17"/>
    <mergeCell ref="CR17:DH17"/>
    <mergeCell ref="DI17:DU17"/>
    <mergeCell ref="DV17:EH17"/>
    <mergeCell ref="A16:F16"/>
    <mergeCell ref="G16:Y16"/>
    <mergeCell ref="Z16:AM16"/>
    <mergeCell ref="AN16:BA16"/>
    <mergeCell ref="BB16:BO16"/>
    <mergeCell ref="BP16:CC16"/>
    <mergeCell ref="CD16:CQ16"/>
    <mergeCell ref="CR16:DH16"/>
    <mergeCell ref="DI16:DU16"/>
    <mergeCell ref="DV18:EH18"/>
    <mergeCell ref="A18:F18"/>
    <mergeCell ref="DV20:EH20"/>
    <mergeCell ref="BP19:CC19"/>
    <mergeCell ref="CD19:CQ19"/>
    <mergeCell ref="CR19:DH19"/>
    <mergeCell ref="DI19:DU19"/>
    <mergeCell ref="DV19:EH19"/>
    <mergeCell ref="A20:BO20"/>
    <mergeCell ref="BP20:CC20"/>
    <mergeCell ref="CD20:CQ20"/>
    <mergeCell ref="CR20:DH20"/>
    <mergeCell ref="DI20:DU20"/>
    <mergeCell ref="G18:Y18"/>
    <mergeCell ref="Z18:AM18"/>
    <mergeCell ref="AN18:BA18"/>
    <mergeCell ref="BB18:BO18"/>
    <mergeCell ref="BP18:CC18"/>
    <mergeCell ref="CD18:CQ18"/>
    <mergeCell ref="A19:F19"/>
    <mergeCell ref="G19:Y19"/>
    <mergeCell ref="Z19:AM19"/>
    <mergeCell ref="AN19:BA19"/>
    <mergeCell ref="BB19:BO19"/>
  </mergeCells>
  <pageMargins left="0.78740157480314965" right="0.70866141732283472" top="0.78740157480314965" bottom="0.39370078740157483" header="0.19685039370078741" footer="0.19685039370078741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0"/>
  <sheetViews>
    <sheetView topLeftCell="A4" zoomScaleSheetLayoutView="100" workbookViewId="0">
      <selection activeCell="CJ12" sqref="CJ12:CW12"/>
    </sheetView>
  </sheetViews>
  <sheetFormatPr defaultColWidth="0.85546875" defaultRowHeight="15" x14ac:dyDescent="0.25"/>
  <cols>
    <col min="1" max="21" width="0.85546875" style="18"/>
    <col min="22" max="22" width="3.140625" style="18" customWidth="1"/>
    <col min="23" max="85" width="0.85546875" style="18"/>
    <col min="86" max="87" width="3.5703125" style="18" customWidth="1"/>
    <col min="88" max="125" width="0.85546875" style="18"/>
    <col min="126" max="126" width="3.7109375" style="18" customWidth="1"/>
    <col min="127" max="138" width="0.85546875" style="18"/>
    <col min="139" max="139" width="8.140625" style="18" customWidth="1"/>
    <col min="140" max="140" width="0.85546875" style="18"/>
    <col min="141" max="141" width="12.7109375" style="18" customWidth="1"/>
    <col min="142" max="277" width="0.85546875" style="18"/>
    <col min="278" max="278" width="3.140625" style="18" customWidth="1"/>
    <col min="279" max="341" width="0.85546875" style="18"/>
    <col min="342" max="343" width="3.5703125" style="18" customWidth="1"/>
    <col min="344" max="381" width="0.85546875" style="18"/>
    <col min="382" max="382" width="3.7109375" style="18" customWidth="1"/>
    <col min="383" max="533" width="0.85546875" style="18"/>
    <col min="534" max="534" width="3.140625" style="18" customWidth="1"/>
    <col min="535" max="597" width="0.85546875" style="18"/>
    <col min="598" max="599" width="3.5703125" style="18" customWidth="1"/>
    <col min="600" max="637" width="0.85546875" style="18"/>
    <col min="638" max="638" width="3.7109375" style="18" customWidth="1"/>
    <col min="639" max="789" width="0.85546875" style="18"/>
    <col min="790" max="790" width="3.140625" style="18" customWidth="1"/>
    <col min="791" max="853" width="0.85546875" style="18"/>
    <col min="854" max="855" width="3.5703125" style="18" customWidth="1"/>
    <col min="856" max="893" width="0.85546875" style="18"/>
    <col min="894" max="894" width="3.7109375" style="18" customWidth="1"/>
    <col min="895" max="1045" width="0.85546875" style="18"/>
    <col min="1046" max="1046" width="3.140625" style="18" customWidth="1"/>
    <col min="1047" max="1109" width="0.85546875" style="18"/>
    <col min="1110" max="1111" width="3.5703125" style="18" customWidth="1"/>
    <col min="1112" max="1149" width="0.85546875" style="18"/>
    <col min="1150" max="1150" width="3.7109375" style="18" customWidth="1"/>
    <col min="1151" max="1301" width="0.85546875" style="18"/>
    <col min="1302" max="1302" width="3.140625" style="18" customWidth="1"/>
    <col min="1303" max="1365" width="0.85546875" style="18"/>
    <col min="1366" max="1367" width="3.5703125" style="18" customWidth="1"/>
    <col min="1368" max="1405" width="0.85546875" style="18"/>
    <col min="1406" max="1406" width="3.7109375" style="18" customWidth="1"/>
    <col min="1407" max="1557" width="0.85546875" style="18"/>
    <col min="1558" max="1558" width="3.140625" style="18" customWidth="1"/>
    <col min="1559" max="1621" width="0.85546875" style="18"/>
    <col min="1622" max="1623" width="3.5703125" style="18" customWidth="1"/>
    <col min="1624" max="1661" width="0.85546875" style="18"/>
    <col min="1662" max="1662" width="3.7109375" style="18" customWidth="1"/>
    <col min="1663" max="1813" width="0.85546875" style="18"/>
    <col min="1814" max="1814" width="3.140625" style="18" customWidth="1"/>
    <col min="1815" max="1877" width="0.85546875" style="18"/>
    <col min="1878" max="1879" width="3.5703125" style="18" customWidth="1"/>
    <col min="1880" max="1917" width="0.85546875" style="18"/>
    <col min="1918" max="1918" width="3.7109375" style="18" customWidth="1"/>
    <col min="1919" max="2069" width="0.85546875" style="18"/>
    <col min="2070" max="2070" width="3.140625" style="18" customWidth="1"/>
    <col min="2071" max="2133" width="0.85546875" style="18"/>
    <col min="2134" max="2135" width="3.5703125" style="18" customWidth="1"/>
    <col min="2136" max="2173" width="0.85546875" style="18"/>
    <col min="2174" max="2174" width="3.7109375" style="18" customWidth="1"/>
    <col min="2175" max="2325" width="0.85546875" style="18"/>
    <col min="2326" max="2326" width="3.140625" style="18" customWidth="1"/>
    <col min="2327" max="2389" width="0.85546875" style="18"/>
    <col min="2390" max="2391" width="3.5703125" style="18" customWidth="1"/>
    <col min="2392" max="2429" width="0.85546875" style="18"/>
    <col min="2430" max="2430" width="3.7109375" style="18" customWidth="1"/>
    <col min="2431" max="2581" width="0.85546875" style="18"/>
    <col min="2582" max="2582" width="3.140625" style="18" customWidth="1"/>
    <col min="2583" max="2645" width="0.85546875" style="18"/>
    <col min="2646" max="2647" width="3.5703125" style="18" customWidth="1"/>
    <col min="2648" max="2685" width="0.85546875" style="18"/>
    <col min="2686" max="2686" width="3.7109375" style="18" customWidth="1"/>
    <col min="2687" max="2837" width="0.85546875" style="18"/>
    <col min="2838" max="2838" width="3.140625" style="18" customWidth="1"/>
    <col min="2839" max="2901" width="0.85546875" style="18"/>
    <col min="2902" max="2903" width="3.5703125" style="18" customWidth="1"/>
    <col min="2904" max="2941" width="0.85546875" style="18"/>
    <col min="2942" max="2942" width="3.7109375" style="18" customWidth="1"/>
    <col min="2943" max="3093" width="0.85546875" style="18"/>
    <col min="3094" max="3094" width="3.140625" style="18" customWidth="1"/>
    <col min="3095" max="3157" width="0.85546875" style="18"/>
    <col min="3158" max="3159" width="3.5703125" style="18" customWidth="1"/>
    <col min="3160" max="3197" width="0.85546875" style="18"/>
    <col min="3198" max="3198" width="3.7109375" style="18" customWidth="1"/>
    <col min="3199" max="3349" width="0.85546875" style="18"/>
    <col min="3350" max="3350" width="3.140625" style="18" customWidth="1"/>
    <col min="3351" max="3413" width="0.85546875" style="18"/>
    <col min="3414" max="3415" width="3.5703125" style="18" customWidth="1"/>
    <col min="3416" max="3453" width="0.85546875" style="18"/>
    <col min="3454" max="3454" width="3.7109375" style="18" customWidth="1"/>
    <col min="3455" max="3605" width="0.85546875" style="18"/>
    <col min="3606" max="3606" width="3.140625" style="18" customWidth="1"/>
    <col min="3607" max="3669" width="0.85546875" style="18"/>
    <col min="3670" max="3671" width="3.5703125" style="18" customWidth="1"/>
    <col min="3672" max="3709" width="0.85546875" style="18"/>
    <col min="3710" max="3710" width="3.7109375" style="18" customWidth="1"/>
    <col min="3711" max="3861" width="0.85546875" style="18"/>
    <col min="3862" max="3862" width="3.140625" style="18" customWidth="1"/>
    <col min="3863" max="3925" width="0.85546875" style="18"/>
    <col min="3926" max="3927" width="3.5703125" style="18" customWidth="1"/>
    <col min="3928" max="3965" width="0.85546875" style="18"/>
    <col min="3966" max="3966" width="3.7109375" style="18" customWidth="1"/>
    <col min="3967" max="4117" width="0.85546875" style="18"/>
    <col min="4118" max="4118" width="3.140625" style="18" customWidth="1"/>
    <col min="4119" max="4181" width="0.85546875" style="18"/>
    <col min="4182" max="4183" width="3.5703125" style="18" customWidth="1"/>
    <col min="4184" max="4221" width="0.85546875" style="18"/>
    <col min="4222" max="4222" width="3.7109375" style="18" customWidth="1"/>
    <col min="4223" max="4373" width="0.85546875" style="18"/>
    <col min="4374" max="4374" width="3.140625" style="18" customWidth="1"/>
    <col min="4375" max="4437" width="0.85546875" style="18"/>
    <col min="4438" max="4439" width="3.5703125" style="18" customWidth="1"/>
    <col min="4440" max="4477" width="0.85546875" style="18"/>
    <col min="4478" max="4478" width="3.7109375" style="18" customWidth="1"/>
    <col min="4479" max="4629" width="0.85546875" style="18"/>
    <col min="4630" max="4630" width="3.140625" style="18" customWidth="1"/>
    <col min="4631" max="4693" width="0.85546875" style="18"/>
    <col min="4694" max="4695" width="3.5703125" style="18" customWidth="1"/>
    <col min="4696" max="4733" width="0.85546875" style="18"/>
    <col min="4734" max="4734" width="3.7109375" style="18" customWidth="1"/>
    <col min="4735" max="4885" width="0.85546875" style="18"/>
    <col min="4886" max="4886" width="3.140625" style="18" customWidth="1"/>
    <col min="4887" max="4949" width="0.85546875" style="18"/>
    <col min="4950" max="4951" width="3.5703125" style="18" customWidth="1"/>
    <col min="4952" max="4989" width="0.85546875" style="18"/>
    <col min="4990" max="4990" width="3.7109375" style="18" customWidth="1"/>
    <col min="4991" max="5141" width="0.85546875" style="18"/>
    <col min="5142" max="5142" width="3.140625" style="18" customWidth="1"/>
    <col min="5143" max="5205" width="0.85546875" style="18"/>
    <col min="5206" max="5207" width="3.5703125" style="18" customWidth="1"/>
    <col min="5208" max="5245" width="0.85546875" style="18"/>
    <col min="5246" max="5246" width="3.7109375" style="18" customWidth="1"/>
    <col min="5247" max="5397" width="0.85546875" style="18"/>
    <col min="5398" max="5398" width="3.140625" style="18" customWidth="1"/>
    <col min="5399" max="5461" width="0.85546875" style="18"/>
    <col min="5462" max="5463" width="3.5703125" style="18" customWidth="1"/>
    <col min="5464" max="5501" width="0.85546875" style="18"/>
    <col min="5502" max="5502" width="3.7109375" style="18" customWidth="1"/>
    <col min="5503" max="5653" width="0.85546875" style="18"/>
    <col min="5654" max="5654" width="3.140625" style="18" customWidth="1"/>
    <col min="5655" max="5717" width="0.85546875" style="18"/>
    <col min="5718" max="5719" width="3.5703125" style="18" customWidth="1"/>
    <col min="5720" max="5757" width="0.85546875" style="18"/>
    <col min="5758" max="5758" width="3.7109375" style="18" customWidth="1"/>
    <col min="5759" max="5909" width="0.85546875" style="18"/>
    <col min="5910" max="5910" width="3.140625" style="18" customWidth="1"/>
    <col min="5911" max="5973" width="0.85546875" style="18"/>
    <col min="5974" max="5975" width="3.5703125" style="18" customWidth="1"/>
    <col min="5976" max="6013" width="0.85546875" style="18"/>
    <col min="6014" max="6014" width="3.7109375" style="18" customWidth="1"/>
    <col min="6015" max="6165" width="0.85546875" style="18"/>
    <col min="6166" max="6166" width="3.140625" style="18" customWidth="1"/>
    <col min="6167" max="6229" width="0.85546875" style="18"/>
    <col min="6230" max="6231" width="3.5703125" style="18" customWidth="1"/>
    <col min="6232" max="6269" width="0.85546875" style="18"/>
    <col min="6270" max="6270" width="3.7109375" style="18" customWidth="1"/>
    <col min="6271" max="6421" width="0.85546875" style="18"/>
    <col min="6422" max="6422" width="3.140625" style="18" customWidth="1"/>
    <col min="6423" max="6485" width="0.85546875" style="18"/>
    <col min="6486" max="6487" width="3.5703125" style="18" customWidth="1"/>
    <col min="6488" max="6525" width="0.85546875" style="18"/>
    <col min="6526" max="6526" width="3.7109375" style="18" customWidth="1"/>
    <col min="6527" max="6677" width="0.85546875" style="18"/>
    <col min="6678" max="6678" width="3.140625" style="18" customWidth="1"/>
    <col min="6679" max="6741" width="0.85546875" style="18"/>
    <col min="6742" max="6743" width="3.5703125" style="18" customWidth="1"/>
    <col min="6744" max="6781" width="0.85546875" style="18"/>
    <col min="6782" max="6782" width="3.7109375" style="18" customWidth="1"/>
    <col min="6783" max="6933" width="0.85546875" style="18"/>
    <col min="6934" max="6934" width="3.140625" style="18" customWidth="1"/>
    <col min="6935" max="6997" width="0.85546875" style="18"/>
    <col min="6998" max="6999" width="3.5703125" style="18" customWidth="1"/>
    <col min="7000" max="7037" width="0.85546875" style="18"/>
    <col min="7038" max="7038" width="3.7109375" style="18" customWidth="1"/>
    <col min="7039" max="7189" width="0.85546875" style="18"/>
    <col min="7190" max="7190" width="3.140625" style="18" customWidth="1"/>
    <col min="7191" max="7253" width="0.85546875" style="18"/>
    <col min="7254" max="7255" width="3.5703125" style="18" customWidth="1"/>
    <col min="7256" max="7293" width="0.85546875" style="18"/>
    <col min="7294" max="7294" width="3.7109375" style="18" customWidth="1"/>
    <col min="7295" max="7445" width="0.85546875" style="18"/>
    <col min="7446" max="7446" width="3.140625" style="18" customWidth="1"/>
    <col min="7447" max="7509" width="0.85546875" style="18"/>
    <col min="7510" max="7511" width="3.5703125" style="18" customWidth="1"/>
    <col min="7512" max="7549" width="0.85546875" style="18"/>
    <col min="7550" max="7550" width="3.7109375" style="18" customWidth="1"/>
    <col min="7551" max="7701" width="0.85546875" style="18"/>
    <col min="7702" max="7702" width="3.140625" style="18" customWidth="1"/>
    <col min="7703" max="7765" width="0.85546875" style="18"/>
    <col min="7766" max="7767" width="3.5703125" style="18" customWidth="1"/>
    <col min="7768" max="7805" width="0.85546875" style="18"/>
    <col min="7806" max="7806" width="3.7109375" style="18" customWidth="1"/>
    <col min="7807" max="7957" width="0.85546875" style="18"/>
    <col min="7958" max="7958" width="3.140625" style="18" customWidth="1"/>
    <col min="7959" max="8021" width="0.85546875" style="18"/>
    <col min="8022" max="8023" width="3.5703125" style="18" customWidth="1"/>
    <col min="8024" max="8061" width="0.85546875" style="18"/>
    <col min="8062" max="8062" width="3.7109375" style="18" customWidth="1"/>
    <col min="8063" max="8213" width="0.85546875" style="18"/>
    <col min="8214" max="8214" width="3.140625" style="18" customWidth="1"/>
    <col min="8215" max="8277" width="0.85546875" style="18"/>
    <col min="8278" max="8279" width="3.5703125" style="18" customWidth="1"/>
    <col min="8280" max="8317" width="0.85546875" style="18"/>
    <col min="8318" max="8318" width="3.7109375" style="18" customWidth="1"/>
    <col min="8319" max="8469" width="0.85546875" style="18"/>
    <col min="8470" max="8470" width="3.140625" style="18" customWidth="1"/>
    <col min="8471" max="8533" width="0.85546875" style="18"/>
    <col min="8534" max="8535" width="3.5703125" style="18" customWidth="1"/>
    <col min="8536" max="8573" width="0.85546875" style="18"/>
    <col min="8574" max="8574" width="3.7109375" style="18" customWidth="1"/>
    <col min="8575" max="8725" width="0.85546875" style="18"/>
    <col min="8726" max="8726" width="3.140625" style="18" customWidth="1"/>
    <col min="8727" max="8789" width="0.85546875" style="18"/>
    <col min="8790" max="8791" width="3.5703125" style="18" customWidth="1"/>
    <col min="8792" max="8829" width="0.85546875" style="18"/>
    <col min="8830" max="8830" width="3.7109375" style="18" customWidth="1"/>
    <col min="8831" max="8981" width="0.85546875" style="18"/>
    <col min="8982" max="8982" width="3.140625" style="18" customWidth="1"/>
    <col min="8983" max="9045" width="0.85546875" style="18"/>
    <col min="9046" max="9047" width="3.5703125" style="18" customWidth="1"/>
    <col min="9048" max="9085" width="0.85546875" style="18"/>
    <col min="9086" max="9086" width="3.7109375" style="18" customWidth="1"/>
    <col min="9087" max="9237" width="0.85546875" style="18"/>
    <col min="9238" max="9238" width="3.140625" style="18" customWidth="1"/>
    <col min="9239" max="9301" width="0.85546875" style="18"/>
    <col min="9302" max="9303" width="3.5703125" style="18" customWidth="1"/>
    <col min="9304" max="9341" width="0.85546875" style="18"/>
    <col min="9342" max="9342" width="3.7109375" style="18" customWidth="1"/>
    <col min="9343" max="9493" width="0.85546875" style="18"/>
    <col min="9494" max="9494" width="3.140625" style="18" customWidth="1"/>
    <col min="9495" max="9557" width="0.85546875" style="18"/>
    <col min="9558" max="9559" width="3.5703125" style="18" customWidth="1"/>
    <col min="9560" max="9597" width="0.85546875" style="18"/>
    <col min="9598" max="9598" width="3.7109375" style="18" customWidth="1"/>
    <col min="9599" max="9749" width="0.85546875" style="18"/>
    <col min="9750" max="9750" width="3.140625" style="18" customWidth="1"/>
    <col min="9751" max="9813" width="0.85546875" style="18"/>
    <col min="9814" max="9815" width="3.5703125" style="18" customWidth="1"/>
    <col min="9816" max="9853" width="0.85546875" style="18"/>
    <col min="9854" max="9854" width="3.7109375" style="18" customWidth="1"/>
    <col min="9855" max="10005" width="0.85546875" style="18"/>
    <col min="10006" max="10006" width="3.140625" style="18" customWidth="1"/>
    <col min="10007" max="10069" width="0.85546875" style="18"/>
    <col min="10070" max="10071" width="3.5703125" style="18" customWidth="1"/>
    <col min="10072" max="10109" width="0.85546875" style="18"/>
    <col min="10110" max="10110" width="3.7109375" style="18" customWidth="1"/>
    <col min="10111" max="10261" width="0.85546875" style="18"/>
    <col min="10262" max="10262" width="3.140625" style="18" customWidth="1"/>
    <col min="10263" max="10325" width="0.85546875" style="18"/>
    <col min="10326" max="10327" width="3.5703125" style="18" customWidth="1"/>
    <col min="10328" max="10365" width="0.85546875" style="18"/>
    <col min="10366" max="10366" width="3.7109375" style="18" customWidth="1"/>
    <col min="10367" max="10517" width="0.85546875" style="18"/>
    <col min="10518" max="10518" width="3.140625" style="18" customWidth="1"/>
    <col min="10519" max="10581" width="0.85546875" style="18"/>
    <col min="10582" max="10583" width="3.5703125" style="18" customWidth="1"/>
    <col min="10584" max="10621" width="0.85546875" style="18"/>
    <col min="10622" max="10622" width="3.7109375" style="18" customWidth="1"/>
    <col min="10623" max="10773" width="0.85546875" style="18"/>
    <col min="10774" max="10774" width="3.140625" style="18" customWidth="1"/>
    <col min="10775" max="10837" width="0.85546875" style="18"/>
    <col min="10838" max="10839" width="3.5703125" style="18" customWidth="1"/>
    <col min="10840" max="10877" width="0.85546875" style="18"/>
    <col min="10878" max="10878" width="3.7109375" style="18" customWidth="1"/>
    <col min="10879" max="11029" width="0.85546875" style="18"/>
    <col min="11030" max="11030" width="3.140625" style="18" customWidth="1"/>
    <col min="11031" max="11093" width="0.85546875" style="18"/>
    <col min="11094" max="11095" width="3.5703125" style="18" customWidth="1"/>
    <col min="11096" max="11133" width="0.85546875" style="18"/>
    <col min="11134" max="11134" width="3.7109375" style="18" customWidth="1"/>
    <col min="11135" max="11285" width="0.85546875" style="18"/>
    <col min="11286" max="11286" width="3.140625" style="18" customWidth="1"/>
    <col min="11287" max="11349" width="0.85546875" style="18"/>
    <col min="11350" max="11351" width="3.5703125" style="18" customWidth="1"/>
    <col min="11352" max="11389" width="0.85546875" style="18"/>
    <col min="11390" max="11390" width="3.7109375" style="18" customWidth="1"/>
    <col min="11391" max="11541" width="0.85546875" style="18"/>
    <col min="11542" max="11542" width="3.140625" style="18" customWidth="1"/>
    <col min="11543" max="11605" width="0.85546875" style="18"/>
    <col min="11606" max="11607" width="3.5703125" style="18" customWidth="1"/>
    <col min="11608" max="11645" width="0.85546875" style="18"/>
    <col min="11646" max="11646" width="3.7109375" style="18" customWidth="1"/>
    <col min="11647" max="11797" width="0.85546875" style="18"/>
    <col min="11798" max="11798" width="3.140625" style="18" customWidth="1"/>
    <col min="11799" max="11861" width="0.85546875" style="18"/>
    <col min="11862" max="11863" width="3.5703125" style="18" customWidth="1"/>
    <col min="11864" max="11901" width="0.85546875" style="18"/>
    <col min="11902" max="11902" width="3.7109375" style="18" customWidth="1"/>
    <col min="11903" max="12053" width="0.85546875" style="18"/>
    <col min="12054" max="12054" width="3.140625" style="18" customWidth="1"/>
    <col min="12055" max="12117" width="0.85546875" style="18"/>
    <col min="12118" max="12119" width="3.5703125" style="18" customWidth="1"/>
    <col min="12120" max="12157" width="0.85546875" style="18"/>
    <col min="12158" max="12158" width="3.7109375" style="18" customWidth="1"/>
    <col min="12159" max="12309" width="0.85546875" style="18"/>
    <col min="12310" max="12310" width="3.140625" style="18" customWidth="1"/>
    <col min="12311" max="12373" width="0.85546875" style="18"/>
    <col min="12374" max="12375" width="3.5703125" style="18" customWidth="1"/>
    <col min="12376" max="12413" width="0.85546875" style="18"/>
    <col min="12414" max="12414" width="3.7109375" style="18" customWidth="1"/>
    <col min="12415" max="12565" width="0.85546875" style="18"/>
    <col min="12566" max="12566" width="3.140625" style="18" customWidth="1"/>
    <col min="12567" max="12629" width="0.85546875" style="18"/>
    <col min="12630" max="12631" width="3.5703125" style="18" customWidth="1"/>
    <col min="12632" max="12669" width="0.85546875" style="18"/>
    <col min="12670" max="12670" width="3.7109375" style="18" customWidth="1"/>
    <col min="12671" max="12821" width="0.85546875" style="18"/>
    <col min="12822" max="12822" width="3.140625" style="18" customWidth="1"/>
    <col min="12823" max="12885" width="0.85546875" style="18"/>
    <col min="12886" max="12887" width="3.5703125" style="18" customWidth="1"/>
    <col min="12888" max="12925" width="0.85546875" style="18"/>
    <col min="12926" max="12926" width="3.7109375" style="18" customWidth="1"/>
    <col min="12927" max="13077" width="0.85546875" style="18"/>
    <col min="13078" max="13078" width="3.140625" style="18" customWidth="1"/>
    <col min="13079" max="13141" width="0.85546875" style="18"/>
    <col min="13142" max="13143" width="3.5703125" style="18" customWidth="1"/>
    <col min="13144" max="13181" width="0.85546875" style="18"/>
    <col min="13182" max="13182" width="3.7109375" style="18" customWidth="1"/>
    <col min="13183" max="13333" width="0.85546875" style="18"/>
    <col min="13334" max="13334" width="3.140625" style="18" customWidth="1"/>
    <col min="13335" max="13397" width="0.85546875" style="18"/>
    <col min="13398" max="13399" width="3.5703125" style="18" customWidth="1"/>
    <col min="13400" max="13437" width="0.85546875" style="18"/>
    <col min="13438" max="13438" width="3.7109375" style="18" customWidth="1"/>
    <col min="13439" max="13589" width="0.85546875" style="18"/>
    <col min="13590" max="13590" width="3.140625" style="18" customWidth="1"/>
    <col min="13591" max="13653" width="0.85546875" style="18"/>
    <col min="13654" max="13655" width="3.5703125" style="18" customWidth="1"/>
    <col min="13656" max="13693" width="0.85546875" style="18"/>
    <col min="13694" max="13694" width="3.7109375" style="18" customWidth="1"/>
    <col min="13695" max="13845" width="0.85546875" style="18"/>
    <col min="13846" max="13846" width="3.140625" style="18" customWidth="1"/>
    <col min="13847" max="13909" width="0.85546875" style="18"/>
    <col min="13910" max="13911" width="3.5703125" style="18" customWidth="1"/>
    <col min="13912" max="13949" width="0.85546875" style="18"/>
    <col min="13950" max="13950" width="3.7109375" style="18" customWidth="1"/>
    <col min="13951" max="14101" width="0.85546875" style="18"/>
    <col min="14102" max="14102" width="3.140625" style="18" customWidth="1"/>
    <col min="14103" max="14165" width="0.85546875" style="18"/>
    <col min="14166" max="14167" width="3.5703125" style="18" customWidth="1"/>
    <col min="14168" max="14205" width="0.85546875" style="18"/>
    <col min="14206" max="14206" width="3.7109375" style="18" customWidth="1"/>
    <col min="14207" max="14357" width="0.85546875" style="18"/>
    <col min="14358" max="14358" width="3.140625" style="18" customWidth="1"/>
    <col min="14359" max="14421" width="0.85546875" style="18"/>
    <col min="14422" max="14423" width="3.5703125" style="18" customWidth="1"/>
    <col min="14424" max="14461" width="0.85546875" style="18"/>
    <col min="14462" max="14462" width="3.7109375" style="18" customWidth="1"/>
    <col min="14463" max="14613" width="0.85546875" style="18"/>
    <col min="14614" max="14614" width="3.140625" style="18" customWidth="1"/>
    <col min="14615" max="14677" width="0.85546875" style="18"/>
    <col min="14678" max="14679" width="3.5703125" style="18" customWidth="1"/>
    <col min="14680" max="14717" width="0.85546875" style="18"/>
    <col min="14718" max="14718" width="3.7109375" style="18" customWidth="1"/>
    <col min="14719" max="14869" width="0.85546875" style="18"/>
    <col min="14870" max="14870" width="3.140625" style="18" customWidth="1"/>
    <col min="14871" max="14933" width="0.85546875" style="18"/>
    <col min="14934" max="14935" width="3.5703125" style="18" customWidth="1"/>
    <col min="14936" max="14973" width="0.85546875" style="18"/>
    <col min="14974" max="14974" width="3.7109375" style="18" customWidth="1"/>
    <col min="14975" max="15125" width="0.85546875" style="18"/>
    <col min="15126" max="15126" width="3.140625" style="18" customWidth="1"/>
    <col min="15127" max="15189" width="0.85546875" style="18"/>
    <col min="15190" max="15191" width="3.5703125" style="18" customWidth="1"/>
    <col min="15192" max="15229" width="0.85546875" style="18"/>
    <col min="15230" max="15230" width="3.7109375" style="18" customWidth="1"/>
    <col min="15231" max="15381" width="0.85546875" style="18"/>
    <col min="15382" max="15382" width="3.140625" style="18" customWidth="1"/>
    <col min="15383" max="15445" width="0.85546875" style="18"/>
    <col min="15446" max="15447" width="3.5703125" style="18" customWidth="1"/>
    <col min="15448" max="15485" width="0.85546875" style="18"/>
    <col min="15486" max="15486" width="3.7109375" style="18" customWidth="1"/>
    <col min="15487" max="15637" width="0.85546875" style="18"/>
    <col min="15638" max="15638" width="3.140625" style="18" customWidth="1"/>
    <col min="15639" max="15701" width="0.85546875" style="18"/>
    <col min="15702" max="15703" width="3.5703125" style="18" customWidth="1"/>
    <col min="15704" max="15741" width="0.85546875" style="18"/>
    <col min="15742" max="15742" width="3.7109375" style="18" customWidth="1"/>
    <col min="15743" max="15893" width="0.85546875" style="18"/>
    <col min="15894" max="15894" width="3.140625" style="18" customWidth="1"/>
    <col min="15895" max="15957" width="0.85546875" style="18"/>
    <col min="15958" max="15959" width="3.5703125" style="18" customWidth="1"/>
    <col min="15960" max="15997" width="0.85546875" style="18"/>
    <col min="15998" max="15998" width="3.7109375" style="18" customWidth="1"/>
    <col min="15999" max="16149" width="0.85546875" style="18"/>
    <col min="16150" max="16150" width="3.140625" style="18" customWidth="1"/>
    <col min="16151" max="16213" width="0.85546875" style="18"/>
    <col min="16214" max="16215" width="3.5703125" style="18" customWidth="1"/>
    <col min="16216" max="16253" width="0.85546875" style="18"/>
    <col min="16254" max="16254" width="3.7109375" style="18" customWidth="1"/>
    <col min="16255" max="16384" width="0.85546875" style="18"/>
  </cols>
  <sheetData>
    <row r="1" spans="1:141" s="15" customFormat="1" x14ac:dyDescent="0.25">
      <c r="A1" s="15" t="s">
        <v>274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</row>
    <row r="2" spans="1:141" s="15" customFormat="1" ht="12.75" customHeight="1" x14ac:dyDescent="0.2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</row>
    <row r="3" spans="1:141" s="16" customFormat="1" ht="86.25" customHeight="1" x14ac:dyDescent="0.2">
      <c r="A3" s="235" t="s">
        <v>10</v>
      </c>
      <c r="B3" s="236"/>
      <c r="C3" s="236"/>
      <c r="D3" s="236"/>
      <c r="E3" s="236"/>
      <c r="F3" s="237"/>
      <c r="G3" s="451" t="s">
        <v>104</v>
      </c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2"/>
      <c r="X3" s="450" t="s">
        <v>24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7"/>
      <c r="AL3" s="451" t="s">
        <v>186</v>
      </c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7"/>
      <c r="AY3" s="450" t="s">
        <v>275</v>
      </c>
      <c r="AZ3" s="451"/>
      <c r="BA3" s="451"/>
      <c r="BB3" s="451"/>
      <c r="BC3" s="451"/>
      <c r="BD3" s="451"/>
      <c r="BE3" s="451"/>
      <c r="BF3" s="451"/>
      <c r="BG3" s="451"/>
      <c r="BH3" s="451"/>
      <c r="BI3" s="451"/>
      <c r="BJ3" s="451"/>
      <c r="BK3" s="452"/>
      <c r="BL3" s="450" t="s">
        <v>276</v>
      </c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2"/>
      <c r="BX3" s="450" t="s">
        <v>277</v>
      </c>
      <c r="BY3" s="451"/>
      <c r="BZ3" s="451"/>
      <c r="CA3" s="451"/>
      <c r="CB3" s="451"/>
      <c r="CC3" s="451"/>
      <c r="CD3" s="451"/>
      <c r="CE3" s="451"/>
      <c r="CF3" s="451"/>
      <c r="CG3" s="451"/>
      <c r="CH3" s="451"/>
      <c r="CI3" s="452"/>
      <c r="CJ3" s="456" t="s">
        <v>278</v>
      </c>
      <c r="CK3" s="457"/>
      <c r="CL3" s="457"/>
      <c r="CM3" s="457"/>
      <c r="CN3" s="457"/>
      <c r="CO3" s="457"/>
      <c r="CP3" s="457"/>
      <c r="CQ3" s="457"/>
      <c r="CR3" s="457"/>
      <c r="CS3" s="457"/>
      <c r="CT3" s="457"/>
      <c r="CU3" s="457"/>
      <c r="CV3" s="457"/>
      <c r="CW3" s="458"/>
      <c r="CX3" s="456" t="s">
        <v>87</v>
      </c>
      <c r="CY3" s="457"/>
      <c r="CZ3" s="457"/>
      <c r="DA3" s="457"/>
      <c r="DB3" s="457"/>
      <c r="DC3" s="457"/>
      <c r="DD3" s="457"/>
      <c r="DE3" s="457"/>
      <c r="DF3" s="457"/>
      <c r="DG3" s="457"/>
      <c r="DH3" s="457"/>
      <c r="DI3" s="76"/>
      <c r="DJ3" s="76"/>
      <c r="DK3" s="76"/>
      <c r="DL3" s="76"/>
      <c r="DM3" s="77"/>
      <c r="DN3" s="448" t="s">
        <v>88</v>
      </c>
      <c r="DO3" s="449"/>
      <c r="DP3" s="449"/>
      <c r="DQ3" s="449"/>
      <c r="DR3" s="449"/>
      <c r="DS3" s="449"/>
      <c r="DT3" s="449"/>
      <c r="DU3" s="449"/>
      <c r="DV3" s="449"/>
      <c r="DW3" s="449"/>
      <c r="DX3" s="449"/>
      <c r="DY3" s="449"/>
      <c r="DZ3" s="449"/>
      <c r="EA3" s="449"/>
      <c r="EB3" s="449"/>
      <c r="EC3" s="449"/>
      <c r="ED3" s="449"/>
      <c r="EE3" s="449"/>
      <c r="EF3" s="449"/>
      <c r="EG3" s="449"/>
      <c r="EH3" s="462"/>
    </row>
    <row r="4" spans="1:141" s="16" customFormat="1" ht="36" customHeight="1" x14ac:dyDescent="0.2">
      <c r="A4" s="241"/>
      <c r="B4" s="242"/>
      <c r="C4" s="242"/>
      <c r="D4" s="242"/>
      <c r="E4" s="242"/>
      <c r="F4" s="243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5"/>
      <c r="X4" s="78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80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80"/>
      <c r="AY4" s="453"/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  <c r="BK4" s="455"/>
      <c r="BL4" s="453"/>
      <c r="BM4" s="454"/>
      <c r="BN4" s="454"/>
      <c r="BO4" s="454"/>
      <c r="BP4" s="454"/>
      <c r="BQ4" s="454"/>
      <c r="BR4" s="454"/>
      <c r="BS4" s="454"/>
      <c r="BT4" s="454"/>
      <c r="BU4" s="454"/>
      <c r="BV4" s="454"/>
      <c r="BW4" s="455"/>
      <c r="BX4" s="453"/>
      <c r="BY4" s="454"/>
      <c r="BZ4" s="454"/>
      <c r="CA4" s="454"/>
      <c r="CB4" s="454"/>
      <c r="CC4" s="454"/>
      <c r="CD4" s="454"/>
      <c r="CE4" s="454"/>
      <c r="CF4" s="454"/>
      <c r="CG4" s="454"/>
      <c r="CH4" s="454"/>
      <c r="CI4" s="455"/>
      <c r="CJ4" s="459"/>
      <c r="CK4" s="460"/>
      <c r="CL4" s="460"/>
      <c r="CM4" s="460"/>
      <c r="CN4" s="460"/>
      <c r="CO4" s="460"/>
      <c r="CP4" s="460"/>
      <c r="CQ4" s="460"/>
      <c r="CR4" s="460"/>
      <c r="CS4" s="460"/>
      <c r="CT4" s="460"/>
      <c r="CU4" s="460"/>
      <c r="CV4" s="460"/>
      <c r="CW4" s="461"/>
      <c r="CX4" s="459"/>
      <c r="CY4" s="460"/>
      <c r="CZ4" s="460"/>
      <c r="DA4" s="460"/>
      <c r="DB4" s="460"/>
      <c r="DC4" s="460"/>
      <c r="DD4" s="460"/>
      <c r="DE4" s="460"/>
      <c r="DF4" s="460"/>
      <c r="DG4" s="460"/>
      <c r="DH4" s="460"/>
      <c r="DI4" s="79"/>
      <c r="DJ4" s="79"/>
      <c r="DK4" s="79"/>
      <c r="DL4" s="79"/>
      <c r="DM4" s="80"/>
      <c r="DN4" s="448" t="s">
        <v>92</v>
      </c>
      <c r="DO4" s="449"/>
      <c r="DP4" s="449"/>
      <c r="DQ4" s="449"/>
      <c r="DR4" s="449"/>
      <c r="DS4" s="449"/>
      <c r="DT4" s="449"/>
      <c r="DU4" s="449"/>
      <c r="DV4" s="449"/>
      <c r="DW4" s="449"/>
      <c r="DX4" s="462"/>
      <c r="DY4" s="448" t="s">
        <v>93</v>
      </c>
      <c r="DZ4" s="449"/>
      <c r="EA4" s="449"/>
      <c r="EB4" s="449"/>
      <c r="EC4" s="449"/>
      <c r="ED4" s="449"/>
      <c r="EE4" s="449"/>
      <c r="EF4" s="449"/>
      <c r="EG4" s="449"/>
      <c r="EH4" s="462"/>
    </row>
    <row r="5" spans="1:141" s="17" customFormat="1" ht="12.75" x14ac:dyDescent="0.25">
      <c r="A5" s="222">
        <v>1</v>
      </c>
      <c r="B5" s="223"/>
      <c r="C5" s="223"/>
      <c r="D5" s="223"/>
      <c r="E5" s="223"/>
      <c r="F5" s="224"/>
      <c r="G5" s="431">
        <v>2</v>
      </c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2"/>
      <c r="X5" s="425">
        <v>3</v>
      </c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425">
        <v>4</v>
      </c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70"/>
      <c r="AY5" s="433">
        <v>5</v>
      </c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2"/>
      <c r="BL5" s="433">
        <v>6</v>
      </c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2"/>
      <c r="BX5" s="433">
        <v>7</v>
      </c>
      <c r="BY5" s="431"/>
      <c r="BZ5" s="431"/>
      <c r="CA5" s="431"/>
      <c r="CB5" s="431"/>
      <c r="CC5" s="431"/>
      <c r="CD5" s="431"/>
      <c r="CE5" s="431"/>
      <c r="CF5" s="431"/>
      <c r="CG5" s="431"/>
      <c r="CH5" s="431"/>
      <c r="CI5" s="432"/>
      <c r="CJ5" s="434">
        <v>8</v>
      </c>
      <c r="CK5" s="435"/>
      <c r="CL5" s="435"/>
      <c r="CM5" s="435"/>
      <c r="CN5" s="435"/>
      <c r="CO5" s="435"/>
      <c r="CP5" s="435"/>
      <c r="CQ5" s="435"/>
      <c r="CR5" s="435"/>
      <c r="CS5" s="435"/>
      <c r="CT5" s="435"/>
      <c r="CU5" s="435"/>
      <c r="CV5" s="435"/>
      <c r="CW5" s="436"/>
      <c r="CX5" s="434">
        <v>9</v>
      </c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231"/>
      <c r="DJ5" s="231"/>
      <c r="DK5" s="231"/>
      <c r="DL5" s="231"/>
      <c r="DM5" s="232"/>
      <c r="DN5" s="434">
        <v>10</v>
      </c>
      <c r="DO5" s="435"/>
      <c r="DP5" s="435"/>
      <c r="DQ5" s="435"/>
      <c r="DR5" s="435"/>
      <c r="DS5" s="435"/>
      <c r="DT5" s="435"/>
      <c r="DU5" s="435"/>
      <c r="DV5" s="435"/>
      <c r="DW5" s="435"/>
      <c r="DX5" s="436"/>
      <c r="DY5" s="434">
        <v>11</v>
      </c>
      <c r="DZ5" s="435"/>
      <c r="EA5" s="435"/>
      <c r="EB5" s="435"/>
      <c r="EC5" s="435"/>
      <c r="ED5" s="435"/>
      <c r="EE5" s="435"/>
      <c r="EF5" s="435"/>
      <c r="EG5" s="435"/>
      <c r="EH5" s="436"/>
    </row>
    <row r="6" spans="1:141" s="14" customFormat="1" ht="26.25" customHeight="1" x14ac:dyDescent="0.25">
      <c r="A6" s="163" t="s">
        <v>1</v>
      </c>
      <c r="B6" s="164"/>
      <c r="C6" s="164"/>
      <c r="D6" s="164"/>
      <c r="E6" s="164"/>
      <c r="F6" s="165"/>
      <c r="G6" s="402" t="s">
        <v>279</v>
      </c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3"/>
      <c r="X6" s="423" t="s">
        <v>95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23" t="s">
        <v>95</v>
      </c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5"/>
      <c r="AY6" s="180" t="s">
        <v>95</v>
      </c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 t="s">
        <v>95</v>
      </c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94" t="s">
        <v>95</v>
      </c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 t="s">
        <v>95</v>
      </c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4"/>
      <c r="CX6" s="448" t="s">
        <v>95</v>
      </c>
      <c r="CY6" s="449"/>
      <c r="CZ6" s="449"/>
      <c r="DA6" s="449"/>
      <c r="DB6" s="449"/>
      <c r="DC6" s="449"/>
      <c r="DD6" s="449"/>
      <c r="DE6" s="449"/>
      <c r="DF6" s="449"/>
      <c r="DG6" s="449"/>
      <c r="DH6" s="449"/>
      <c r="DI6" s="44"/>
      <c r="DJ6" s="44"/>
      <c r="DK6" s="44"/>
      <c r="DL6" s="44"/>
      <c r="DM6" s="45"/>
      <c r="DN6" s="194" t="s">
        <v>95</v>
      </c>
      <c r="DO6" s="173"/>
      <c r="DP6" s="173"/>
      <c r="DQ6" s="173"/>
      <c r="DR6" s="173"/>
      <c r="DS6" s="173"/>
      <c r="DT6" s="173"/>
      <c r="DU6" s="173"/>
      <c r="DV6" s="173"/>
      <c r="DW6" s="173"/>
      <c r="DX6" s="174"/>
      <c r="DY6" s="194" t="s">
        <v>95</v>
      </c>
      <c r="DZ6" s="173"/>
      <c r="EA6" s="173"/>
      <c r="EB6" s="173"/>
      <c r="EC6" s="173"/>
      <c r="ED6" s="173"/>
      <c r="EE6" s="173"/>
      <c r="EF6" s="173"/>
      <c r="EG6" s="173"/>
      <c r="EH6" s="174"/>
    </row>
    <row r="7" spans="1:141" s="14" customFormat="1" ht="26.25" customHeight="1" x14ac:dyDescent="0.25">
      <c r="A7" s="163" t="s">
        <v>14</v>
      </c>
      <c r="B7" s="164"/>
      <c r="C7" s="164"/>
      <c r="D7" s="164"/>
      <c r="E7" s="164"/>
      <c r="F7" s="165"/>
      <c r="G7" s="402" t="s">
        <v>280</v>
      </c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30">
        <v>340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430" t="s">
        <v>95</v>
      </c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427"/>
      <c r="AY7" s="316" t="s">
        <v>95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 t="s">
        <v>95</v>
      </c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3"/>
      <c r="BX7" s="281">
        <f>SUM(BX8:CI19)</f>
        <v>24057004.919999998</v>
      </c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3"/>
      <c r="CJ7" s="188">
        <f>SUM(CJ10:CW19)</f>
        <v>1932446.66</v>
      </c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  <c r="CW7" s="339"/>
      <c r="CX7" s="426">
        <f>SUM(CX8:DM19)</f>
        <v>6456184</v>
      </c>
      <c r="CY7" s="442"/>
      <c r="CZ7" s="442"/>
      <c r="DA7" s="442"/>
      <c r="DB7" s="442"/>
      <c r="DC7" s="442"/>
      <c r="DD7" s="442"/>
      <c r="DE7" s="442"/>
      <c r="DF7" s="442"/>
      <c r="DG7" s="442"/>
      <c r="DH7" s="442"/>
      <c r="DI7" s="442"/>
      <c r="DJ7" s="442"/>
      <c r="DK7" s="442"/>
      <c r="DL7" s="442"/>
      <c r="DM7" s="443"/>
      <c r="DN7" s="426">
        <f>DN20</f>
        <v>15668374.26</v>
      </c>
      <c r="DO7" s="442"/>
      <c r="DP7" s="442"/>
      <c r="DQ7" s="442"/>
      <c r="DR7" s="442"/>
      <c r="DS7" s="442"/>
      <c r="DT7" s="442"/>
      <c r="DU7" s="442"/>
      <c r="DV7" s="442"/>
      <c r="DW7" s="442"/>
      <c r="DX7" s="443"/>
      <c r="DY7" s="188">
        <v>0</v>
      </c>
      <c r="DZ7" s="256"/>
      <c r="EA7" s="256"/>
      <c r="EB7" s="256"/>
      <c r="EC7" s="256"/>
      <c r="ED7" s="256"/>
      <c r="EE7" s="256"/>
      <c r="EF7" s="256"/>
      <c r="EG7" s="256"/>
      <c r="EH7" s="257"/>
    </row>
    <row r="8" spans="1:141" s="14" customFormat="1" ht="54.95" customHeight="1" x14ac:dyDescent="0.25">
      <c r="A8" s="255" t="s">
        <v>15</v>
      </c>
      <c r="B8" s="44"/>
      <c r="C8" s="44"/>
      <c r="D8" s="44"/>
      <c r="E8" s="44"/>
      <c r="F8" s="45"/>
      <c r="G8" s="400" t="s">
        <v>281</v>
      </c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23">
        <v>341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23" t="s">
        <v>282</v>
      </c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40"/>
      <c r="AY8" s="194">
        <v>100</v>
      </c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437">
        <v>200</v>
      </c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438"/>
      <c r="BX8" s="437">
        <f>AY8*BL8</f>
        <v>20000</v>
      </c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438"/>
      <c r="CJ8" s="437">
        <v>0</v>
      </c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438"/>
      <c r="CX8" s="437">
        <v>0</v>
      </c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438"/>
      <c r="DN8" s="437">
        <v>20000</v>
      </c>
      <c r="DO8" s="147"/>
      <c r="DP8" s="147"/>
      <c r="DQ8" s="147"/>
      <c r="DR8" s="147"/>
      <c r="DS8" s="147"/>
      <c r="DT8" s="147"/>
      <c r="DU8" s="147"/>
      <c r="DV8" s="147"/>
      <c r="DW8" s="147"/>
      <c r="DX8" s="438"/>
      <c r="DY8" s="437">
        <v>0</v>
      </c>
      <c r="DZ8" s="147"/>
      <c r="EA8" s="147"/>
      <c r="EB8" s="147"/>
      <c r="EC8" s="147"/>
      <c r="ED8" s="147"/>
      <c r="EE8" s="147"/>
      <c r="EF8" s="147"/>
      <c r="EG8" s="147"/>
      <c r="EH8" s="438"/>
      <c r="EI8" s="14">
        <f>AY8*BL8</f>
        <v>20000</v>
      </c>
      <c r="EK8" s="40">
        <f>BX8-EI8</f>
        <v>0</v>
      </c>
    </row>
    <row r="9" spans="1:141" s="14" customFormat="1" ht="54.95" customHeight="1" x14ac:dyDescent="0.25">
      <c r="A9" s="255" t="s">
        <v>283</v>
      </c>
      <c r="B9" s="44"/>
      <c r="C9" s="44"/>
      <c r="D9" s="44"/>
      <c r="E9" s="44"/>
      <c r="F9" s="45"/>
      <c r="G9" s="400" t="s">
        <v>284</v>
      </c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23">
        <v>342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23" t="s">
        <v>282</v>
      </c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40"/>
      <c r="AY9" s="194">
        <v>20546.349999999999</v>
      </c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437">
        <v>1000</v>
      </c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438"/>
      <c r="BX9" s="447">
        <f>AY9*BL9-4.49</f>
        <v>20546345.510000002</v>
      </c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5"/>
      <c r="CJ9" s="437">
        <v>0</v>
      </c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438"/>
      <c r="CX9" s="447">
        <v>6275000</v>
      </c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5"/>
      <c r="DN9" s="444">
        <v>14271345.51</v>
      </c>
      <c r="DO9" s="445"/>
      <c r="DP9" s="445"/>
      <c r="DQ9" s="445"/>
      <c r="DR9" s="445"/>
      <c r="DS9" s="445"/>
      <c r="DT9" s="445"/>
      <c r="DU9" s="445"/>
      <c r="DV9" s="445"/>
      <c r="DW9" s="445"/>
      <c r="DX9" s="446"/>
      <c r="DY9" s="437">
        <v>0</v>
      </c>
      <c r="DZ9" s="147"/>
      <c r="EA9" s="147"/>
      <c r="EB9" s="147"/>
      <c r="EC9" s="147"/>
      <c r="ED9" s="147"/>
      <c r="EE9" s="147"/>
      <c r="EF9" s="147"/>
      <c r="EG9" s="147"/>
      <c r="EH9" s="438"/>
      <c r="EI9" s="14">
        <f t="shared" ref="EI9" si="0">AY9*BL9</f>
        <v>20546350</v>
      </c>
      <c r="EK9" s="40">
        <f t="shared" ref="EK9" si="1">BX9-EI9</f>
        <v>-4.4899999983608723</v>
      </c>
    </row>
    <row r="10" spans="1:141" s="14" customFormat="1" ht="54.95" customHeight="1" x14ac:dyDescent="0.25">
      <c r="A10" s="255" t="s">
        <v>285</v>
      </c>
      <c r="B10" s="44"/>
      <c r="C10" s="44"/>
      <c r="D10" s="44"/>
      <c r="E10" s="44"/>
      <c r="F10" s="45"/>
      <c r="G10" s="400" t="s">
        <v>284</v>
      </c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23">
        <v>342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23" t="s">
        <v>282</v>
      </c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40"/>
      <c r="AY10" s="194">
        <v>10</v>
      </c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437">
        <v>83917.18</v>
      </c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438"/>
      <c r="BX10" s="447">
        <f>AY10*BL10+0.04</f>
        <v>839171.84</v>
      </c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5"/>
      <c r="CJ10" s="437">
        <v>0</v>
      </c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438"/>
      <c r="CX10" s="437">
        <v>0</v>
      </c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438"/>
      <c r="DN10" s="444">
        <v>839171.84</v>
      </c>
      <c r="DO10" s="445"/>
      <c r="DP10" s="445"/>
      <c r="DQ10" s="445"/>
      <c r="DR10" s="445"/>
      <c r="DS10" s="445"/>
      <c r="DT10" s="445"/>
      <c r="DU10" s="445"/>
      <c r="DV10" s="445"/>
      <c r="DW10" s="445"/>
      <c r="DX10" s="446"/>
      <c r="DY10" s="437">
        <v>0</v>
      </c>
      <c r="DZ10" s="147"/>
      <c r="EA10" s="147"/>
      <c r="EB10" s="147"/>
      <c r="EC10" s="147"/>
      <c r="ED10" s="147"/>
      <c r="EE10" s="147"/>
      <c r="EF10" s="147"/>
      <c r="EG10" s="147"/>
      <c r="EH10" s="438"/>
      <c r="EI10" s="14">
        <f t="shared" ref="EI10:EI19" si="2">AY10*BL10</f>
        <v>839171.79999999993</v>
      </c>
      <c r="EK10" s="40">
        <f t="shared" ref="EK10:EK19" si="3">BX10-EI10</f>
        <v>4.0000000037252903E-2</v>
      </c>
    </row>
    <row r="11" spans="1:141" s="14" customFormat="1" ht="65.25" customHeight="1" x14ac:dyDescent="0.25">
      <c r="A11" s="255" t="s">
        <v>286</v>
      </c>
      <c r="B11" s="44"/>
      <c r="C11" s="44"/>
      <c r="D11" s="44"/>
      <c r="E11" s="44"/>
      <c r="F11" s="45"/>
      <c r="G11" s="400" t="s">
        <v>318</v>
      </c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23">
        <v>344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23" t="s">
        <v>282</v>
      </c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440"/>
      <c r="AY11" s="194">
        <v>100</v>
      </c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437">
        <v>2500</v>
      </c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438"/>
      <c r="BX11" s="437">
        <f t="shared" ref="BX11:BX19" si="4">AY11*BL11</f>
        <v>250000</v>
      </c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438"/>
      <c r="CJ11" s="437">
        <v>100000</v>
      </c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438"/>
      <c r="CX11" s="437">
        <v>150000</v>
      </c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438"/>
      <c r="DN11" s="437">
        <v>0</v>
      </c>
      <c r="DO11" s="147"/>
      <c r="DP11" s="147"/>
      <c r="DQ11" s="147"/>
      <c r="DR11" s="147"/>
      <c r="DS11" s="147"/>
      <c r="DT11" s="147"/>
      <c r="DU11" s="147"/>
      <c r="DV11" s="147"/>
      <c r="DW11" s="147"/>
      <c r="DX11" s="438"/>
      <c r="DY11" s="437">
        <v>0</v>
      </c>
      <c r="DZ11" s="147"/>
      <c r="EA11" s="147"/>
      <c r="EB11" s="147"/>
      <c r="EC11" s="147"/>
      <c r="ED11" s="147"/>
      <c r="EE11" s="147"/>
      <c r="EF11" s="147"/>
      <c r="EG11" s="147"/>
      <c r="EH11" s="438"/>
      <c r="EI11" s="14">
        <f t="shared" si="2"/>
        <v>250000</v>
      </c>
      <c r="EK11" s="40">
        <f t="shared" si="3"/>
        <v>0</v>
      </c>
    </row>
    <row r="12" spans="1:141" s="14" customFormat="1" ht="30.75" customHeight="1" x14ac:dyDescent="0.25">
      <c r="A12" s="255" t="s">
        <v>288</v>
      </c>
      <c r="B12" s="44"/>
      <c r="C12" s="44"/>
      <c r="D12" s="44"/>
      <c r="E12" s="44"/>
      <c r="F12" s="45"/>
      <c r="G12" s="400" t="s">
        <v>287</v>
      </c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23">
        <v>345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23" t="s">
        <v>282</v>
      </c>
      <c r="AM12" s="439"/>
      <c r="AN12" s="439"/>
      <c r="AO12" s="439"/>
      <c r="AP12" s="439"/>
      <c r="AQ12" s="439"/>
      <c r="AR12" s="439"/>
      <c r="AS12" s="439"/>
      <c r="AT12" s="439"/>
      <c r="AU12" s="439"/>
      <c r="AV12" s="439"/>
      <c r="AW12" s="439"/>
      <c r="AX12" s="440"/>
      <c r="AY12" s="194">
        <v>50</v>
      </c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437">
        <v>5722.74</v>
      </c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438"/>
      <c r="BX12" s="437">
        <f>AY12*BL12+0.36</f>
        <v>286137.36</v>
      </c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438"/>
      <c r="CJ12" s="437">
        <v>286137.36</v>
      </c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438"/>
      <c r="CX12" s="437">
        <v>0</v>
      </c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438"/>
      <c r="DN12" s="437">
        <v>0</v>
      </c>
      <c r="DO12" s="147"/>
      <c r="DP12" s="147"/>
      <c r="DQ12" s="147"/>
      <c r="DR12" s="147"/>
      <c r="DS12" s="147"/>
      <c r="DT12" s="147"/>
      <c r="DU12" s="147"/>
      <c r="DV12" s="147"/>
      <c r="DW12" s="147"/>
      <c r="DX12" s="438"/>
      <c r="DY12" s="437">
        <v>0</v>
      </c>
      <c r="DZ12" s="147"/>
      <c r="EA12" s="147"/>
      <c r="EB12" s="147"/>
      <c r="EC12" s="147"/>
      <c r="ED12" s="147"/>
      <c r="EE12" s="147"/>
      <c r="EF12" s="147"/>
      <c r="EG12" s="147"/>
      <c r="EH12" s="438"/>
      <c r="EI12" s="14">
        <f t="shared" si="2"/>
        <v>286137</v>
      </c>
      <c r="EK12" s="40">
        <f t="shared" si="3"/>
        <v>0.35999999998603016</v>
      </c>
    </row>
    <row r="13" spans="1:141" s="14" customFormat="1" ht="27" customHeight="1" x14ac:dyDescent="0.25">
      <c r="A13" s="255" t="s">
        <v>289</v>
      </c>
      <c r="B13" s="44"/>
      <c r="C13" s="44"/>
      <c r="D13" s="44"/>
      <c r="E13" s="44"/>
      <c r="F13" s="45"/>
      <c r="G13" s="400" t="s">
        <v>310</v>
      </c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23">
        <v>346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23" t="s">
        <v>282</v>
      </c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440"/>
      <c r="AY13" s="194">
        <v>1000</v>
      </c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437">
        <v>620</v>
      </c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438"/>
      <c r="BX13" s="437">
        <f t="shared" si="4"/>
        <v>620000</v>
      </c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438"/>
      <c r="CJ13" s="437">
        <v>400000</v>
      </c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438"/>
      <c r="CX13" s="437">
        <v>0</v>
      </c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438"/>
      <c r="DN13" s="437">
        <v>220000</v>
      </c>
      <c r="DO13" s="147"/>
      <c r="DP13" s="147"/>
      <c r="DQ13" s="147"/>
      <c r="DR13" s="147"/>
      <c r="DS13" s="147"/>
      <c r="DT13" s="147"/>
      <c r="DU13" s="147"/>
      <c r="DV13" s="147"/>
      <c r="DW13" s="147"/>
      <c r="DX13" s="438"/>
      <c r="DY13" s="437">
        <v>0</v>
      </c>
      <c r="DZ13" s="147"/>
      <c r="EA13" s="147"/>
      <c r="EB13" s="147"/>
      <c r="EC13" s="147"/>
      <c r="ED13" s="147"/>
      <c r="EE13" s="147"/>
      <c r="EF13" s="147"/>
      <c r="EG13" s="147"/>
      <c r="EH13" s="438"/>
      <c r="EI13" s="14">
        <f t="shared" ref="EI13:EI14" si="5">AY13*BL13</f>
        <v>620000</v>
      </c>
      <c r="EK13" s="40">
        <f t="shared" ref="EK13" si="6">BX13-EI13</f>
        <v>0</v>
      </c>
    </row>
    <row r="14" spans="1:141" s="14" customFormat="1" ht="27.75" customHeight="1" x14ac:dyDescent="0.25">
      <c r="A14" s="255" t="s">
        <v>312</v>
      </c>
      <c r="B14" s="44"/>
      <c r="C14" s="44"/>
      <c r="D14" s="44"/>
      <c r="E14" s="44"/>
      <c r="F14" s="45"/>
      <c r="G14" s="400" t="s">
        <v>311</v>
      </c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23">
        <v>346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23" t="s">
        <v>282</v>
      </c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40"/>
      <c r="AY14" s="194">
        <v>100</v>
      </c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437">
        <v>6231.84</v>
      </c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438"/>
      <c r="BX14" s="437">
        <f>AY14*BL14-0.1</f>
        <v>623183.9</v>
      </c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438"/>
      <c r="CJ14" s="437">
        <v>623183.9</v>
      </c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438"/>
      <c r="CX14" s="437">
        <v>0</v>
      </c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438"/>
      <c r="DN14" s="437">
        <v>0</v>
      </c>
      <c r="DO14" s="147"/>
      <c r="DP14" s="147"/>
      <c r="DQ14" s="147"/>
      <c r="DR14" s="147"/>
      <c r="DS14" s="147"/>
      <c r="DT14" s="147"/>
      <c r="DU14" s="147"/>
      <c r="DV14" s="147"/>
      <c r="DW14" s="147"/>
      <c r="DX14" s="438"/>
      <c r="DY14" s="437">
        <v>0</v>
      </c>
      <c r="DZ14" s="147"/>
      <c r="EA14" s="147"/>
      <c r="EB14" s="147"/>
      <c r="EC14" s="147"/>
      <c r="ED14" s="147"/>
      <c r="EE14" s="147"/>
      <c r="EF14" s="147"/>
      <c r="EG14" s="147"/>
      <c r="EH14" s="438"/>
      <c r="EI14" s="14">
        <f t="shared" si="5"/>
        <v>623184</v>
      </c>
      <c r="EK14" s="40">
        <f>BX14-EI14</f>
        <v>-9.9999999976716936E-2</v>
      </c>
    </row>
    <row r="15" spans="1:141" s="14" customFormat="1" ht="25.5" customHeight="1" x14ac:dyDescent="0.25">
      <c r="A15" s="255" t="s">
        <v>313</v>
      </c>
      <c r="B15" s="44"/>
      <c r="C15" s="44"/>
      <c r="D15" s="44"/>
      <c r="E15" s="44"/>
      <c r="F15" s="45"/>
      <c r="G15" s="400" t="s">
        <v>311</v>
      </c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23">
        <v>346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23" t="s">
        <v>282</v>
      </c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40"/>
      <c r="AY15" s="194">
        <v>100</v>
      </c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437">
        <v>2578.56</v>
      </c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438"/>
      <c r="BX15" s="437">
        <f>AY15*BL15+0.91</f>
        <v>257856.91</v>
      </c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438"/>
      <c r="CJ15" s="437">
        <v>0</v>
      </c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438"/>
      <c r="CX15" s="437">
        <v>0</v>
      </c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438"/>
      <c r="DN15" s="444">
        <v>257856.91</v>
      </c>
      <c r="DO15" s="445"/>
      <c r="DP15" s="445"/>
      <c r="DQ15" s="445"/>
      <c r="DR15" s="445"/>
      <c r="DS15" s="445"/>
      <c r="DT15" s="445"/>
      <c r="DU15" s="445"/>
      <c r="DV15" s="445"/>
      <c r="DW15" s="445"/>
      <c r="DX15" s="446"/>
      <c r="DY15" s="437">
        <v>0</v>
      </c>
      <c r="DZ15" s="147"/>
      <c r="EA15" s="147"/>
      <c r="EB15" s="147"/>
      <c r="EC15" s="147"/>
      <c r="ED15" s="147"/>
      <c r="EE15" s="147"/>
      <c r="EF15" s="147"/>
      <c r="EG15" s="147"/>
      <c r="EH15" s="438"/>
      <c r="EI15" s="14">
        <f t="shared" si="2"/>
        <v>257856</v>
      </c>
      <c r="EK15" s="40">
        <f t="shared" si="3"/>
        <v>0.91000000000349246</v>
      </c>
    </row>
    <row r="16" spans="1:141" s="14" customFormat="1" ht="24" customHeight="1" x14ac:dyDescent="0.25">
      <c r="A16" s="255" t="s">
        <v>314</v>
      </c>
      <c r="B16" s="44"/>
      <c r="C16" s="44"/>
      <c r="D16" s="44"/>
      <c r="E16" s="44"/>
      <c r="F16" s="45"/>
      <c r="G16" s="400" t="s">
        <v>290</v>
      </c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23">
        <v>346</v>
      </c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23" t="s">
        <v>282</v>
      </c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40"/>
      <c r="AY16" s="194">
        <v>508</v>
      </c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437">
        <v>1000</v>
      </c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438"/>
      <c r="BX16" s="437">
        <f t="shared" si="4"/>
        <v>508000</v>
      </c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438"/>
      <c r="CJ16" s="437">
        <v>508000</v>
      </c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438"/>
      <c r="CX16" s="437">
        <v>0</v>
      </c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438"/>
      <c r="DN16" s="437">
        <v>0</v>
      </c>
      <c r="DO16" s="147"/>
      <c r="DP16" s="147"/>
      <c r="DQ16" s="147"/>
      <c r="DR16" s="147"/>
      <c r="DS16" s="147"/>
      <c r="DT16" s="147"/>
      <c r="DU16" s="147"/>
      <c r="DV16" s="147"/>
      <c r="DW16" s="147"/>
      <c r="DX16" s="438"/>
      <c r="DY16" s="437">
        <v>0</v>
      </c>
      <c r="DZ16" s="147"/>
      <c r="EA16" s="147"/>
      <c r="EB16" s="147"/>
      <c r="EC16" s="147"/>
      <c r="ED16" s="147"/>
      <c r="EE16" s="147"/>
      <c r="EF16" s="147"/>
      <c r="EG16" s="147"/>
      <c r="EH16" s="438"/>
      <c r="EI16" s="14">
        <f t="shared" ref="EI16:EI17" si="7">AY16*BL16</f>
        <v>508000</v>
      </c>
      <c r="EK16" s="40">
        <f t="shared" ref="EK16:EK17" si="8">BX16-EI16</f>
        <v>0</v>
      </c>
    </row>
    <row r="17" spans="1:141" s="14" customFormat="1" ht="24.75" customHeight="1" x14ac:dyDescent="0.25">
      <c r="A17" s="255" t="s">
        <v>315</v>
      </c>
      <c r="B17" s="44"/>
      <c r="C17" s="44"/>
      <c r="D17" s="44"/>
      <c r="E17" s="44"/>
      <c r="F17" s="45"/>
      <c r="G17" s="400" t="s">
        <v>322</v>
      </c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23">
        <v>346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23" t="s">
        <v>282</v>
      </c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40"/>
      <c r="AY17" s="194">
        <v>50</v>
      </c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437">
        <v>1200</v>
      </c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438"/>
      <c r="BX17" s="437">
        <f t="shared" si="4"/>
        <v>60000</v>
      </c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438"/>
      <c r="CJ17" s="437">
        <v>0</v>
      </c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438"/>
      <c r="CX17" s="437">
        <v>0</v>
      </c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438"/>
      <c r="DN17" s="437">
        <v>60000</v>
      </c>
      <c r="DO17" s="147"/>
      <c r="DP17" s="147"/>
      <c r="DQ17" s="147"/>
      <c r="DR17" s="147"/>
      <c r="DS17" s="147"/>
      <c r="DT17" s="147"/>
      <c r="DU17" s="147"/>
      <c r="DV17" s="147"/>
      <c r="DW17" s="147"/>
      <c r="DX17" s="438"/>
      <c r="DY17" s="437">
        <v>0</v>
      </c>
      <c r="DZ17" s="147"/>
      <c r="EA17" s="147"/>
      <c r="EB17" s="147"/>
      <c r="EC17" s="147"/>
      <c r="ED17" s="147"/>
      <c r="EE17" s="147"/>
      <c r="EF17" s="147"/>
      <c r="EG17" s="147"/>
      <c r="EH17" s="438"/>
      <c r="EI17" s="14">
        <f t="shared" si="7"/>
        <v>60000</v>
      </c>
      <c r="EK17" s="40">
        <f t="shared" si="8"/>
        <v>0</v>
      </c>
    </row>
    <row r="18" spans="1:141" s="14" customFormat="1" ht="24.75" customHeight="1" x14ac:dyDescent="0.25">
      <c r="A18" s="255" t="s">
        <v>316</v>
      </c>
      <c r="B18" s="44"/>
      <c r="C18" s="44"/>
      <c r="D18" s="44"/>
      <c r="E18" s="44"/>
      <c r="F18" s="45"/>
      <c r="G18" s="400" t="s">
        <v>340</v>
      </c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23">
        <v>346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23" t="s">
        <v>282</v>
      </c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40"/>
      <c r="AY18" s="194">
        <v>10</v>
      </c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437">
        <v>4546.3999999999996</v>
      </c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438"/>
      <c r="BX18" s="437">
        <f t="shared" si="4"/>
        <v>45464</v>
      </c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438"/>
      <c r="CJ18" s="437">
        <v>14280</v>
      </c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438"/>
      <c r="CX18" s="437">
        <v>31184</v>
      </c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438"/>
      <c r="DN18" s="437">
        <v>0</v>
      </c>
      <c r="DO18" s="147"/>
      <c r="DP18" s="147"/>
      <c r="DQ18" s="147"/>
      <c r="DR18" s="147"/>
      <c r="DS18" s="147"/>
      <c r="DT18" s="147"/>
      <c r="DU18" s="147"/>
      <c r="DV18" s="147"/>
      <c r="DW18" s="147"/>
      <c r="DX18" s="438"/>
      <c r="DY18" s="437">
        <v>0</v>
      </c>
      <c r="DZ18" s="147"/>
      <c r="EA18" s="147"/>
      <c r="EB18" s="147"/>
      <c r="EC18" s="147"/>
      <c r="ED18" s="147"/>
      <c r="EE18" s="147"/>
      <c r="EF18" s="147"/>
      <c r="EG18" s="147"/>
      <c r="EH18" s="438"/>
      <c r="EI18" s="14">
        <f t="shared" si="2"/>
        <v>45464</v>
      </c>
      <c r="EK18" s="40">
        <f t="shared" si="3"/>
        <v>0</v>
      </c>
    </row>
    <row r="19" spans="1:141" s="14" customFormat="1" ht="16.5" customHeight="1" x14ac:dyDescent="0.25">
      <c r="A19" s="255" t="s">
        <v>341</v>
      </c>
      <c r="B19" s="44"/>
      <c r="C19" s="44"/>
      <c r="D19" s="44"/>
      <c r="E19" s="44"/>
      <c r="F19" s="45"/>
      <c r="G19" s="400" t="s">
        <v>342</v>
      </c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23">
        <v>349</v>
      </c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23" t="s">
        <v>282</v>
      </c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40"/>
      <c r="AY19" s="194">
        <v>20</v>
      </c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437">
        <v>42.27</v>
      </c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438"/>
      <c r="BX19" s="437">
        <f t="shared" si="4"/>
        <v>845.40000000000009</v>
      </c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438"/>
      <c r="CJ19" s="437">
        <v>845.4</v>
      </c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438"/>
      <c r="CX19" s="437">
        <v>0</v>
      </c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438"/>
      <c r="DN19" s="437"/>
      <c r="DO19" s="147"/>
      <c r="DP19" s="147"/>
      <c r="DQ19" s="147"/>
      <c r="DR19" s="147"/>
      <c r="DS19" s="147"/>
      <c r="DT19" s="147"/>
      <c r="DU19" s="147"/>
      <c r="DV19" s="147"/>
      <c r="DW19" s="147"/>
      <c r="DX19" s="438"/>
      <c r="DY19" s="437">
        <v>0</v>
      </c>
      <c r="DZ19" s="147"/>
      <c r="EA19" s="147"/>
      <c r="EB19" s="147"/>
      <c r="EC19" s="147"/>
      <c r="ED19" s="147"/>
      <c r="EE19" s="147"/>
      <c r="EF19" s="147"/>
      <c r="EG19" s="147"/>
      <c r="EH19" s="438"/>
      <c r="EI19" s="14">
        <f t="shared" si="2"/>
        <v>845.40000000000009</v>
      </c>
      <c r="EK19" s="40">
        <f t="shared" si="3"/>
        <v>0</v>
      </c>
    </row>
    <row r="20" spans="1:141" s="14" customFormat="1" ht="16.5" customHeight="1" x14ac:dyDescent="0.25">
      <c r="A20" s="215" t="s">
        <v>36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9"/>
      <c r="BX20" s="441">
        <f>SUM(BX8:CI19)</f>
        <v>24057004.919999998</v>
      </c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2"/>
      <c r="CJ20" s="426">
        <f>SUM(CJ8:CW19)</f>
        <v>1932446.66</v>
      </c>
      <c r="CK20" s="442"/>
      <c r="CL20" s="442"/>
      <c r="CM20" s="442"/>
      <c r="CN20" s="442"/>
      <c r="CO20" s="442"/>
      <c r="CP20" s="442"/>
      <c r="CQ20" s="442"/>
      <c r="CR20" s="442"/>
      <c r="CS20" s="442"/>
      <c r="CT20" s="442"/>
      <c r="CU20" s="442"/>
      <c r="CV20" s="442"/>
      <c r="CW20" s="443"/>
      <c r="CX20" s="441">
        <f>SUM(CX9:DM19)</f>
        <v>6456184</v>
      </c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2"/>
      <c r="DN20" s="363">
        <f>SUM(DN8:DX19)</f>
        <v>15668374.26</v>
      </c>
      <c r="DO20" s="366"/>
      <c r="DP20" s="366"/>
      <c r="DQ20" s="366"/>
      <c r="DR20" s="366"/>
      <c r="DS20" s="366"/>
      <c r="DT20" s="366"/>
      <c r="DU20" s="366"/>
      <c r="DV20" s="366"/>
      <c r="DW20" s="366"/>
      <c r="DX20" s="367"/>
      <c r="DY20" s="188">
        <f>SUM(DY10:EH19)</f>
        <v>0</v>
      </c>
      <c r="DZ20" s="256"/>
      <c r="EA20" s="256"/>
      <c r="EB20" s="256"/>
      <c r="EC20" s="256"/>
      <c r="ED20" s="256"/>
      <c r="EE20" s="256"/>
      <c r="EF20" s="256"/>
      <c r="EG20" s="256"/>
      <c r="EH20" s="257"/>
    </row>
  </sheetData>
  <mergeCells count="183">
    <mergeCell ref="DN9:DX9"/>
    <mergeCell ref="DY9:EH9"/>
    <mergeCell ref="A9:F9"/>
    <mergeCell ref="G9:W9"/>
    <mergeCell ref="X9:AK9"/>
    <mergeCell ref="AL9:AX9"/>
    <mergeCell ref="AY9:BK9"/>
    <mergeCell ref="BL9:BW9"/>
    <mergeCell ref="BX9:CI9"/>
    <mergeCell ref="CJ9:CW9"/>
    <mergeCell ref="CX9:DM9"/>
    <mergeCell ref="BX3:CI4"/>
    <mergeCell ref="CJ3:CW4"/>
    <mergeCell ref="CX3:DM4"/>
    <mergeCell ref="DN3:EH3"/>
    <mergeCell ref="DN4:DX4"/>
    <mergeCell ref="DY4:EH4"/>
    <mergeCell ref="A3:F4"/>
    <mergeCell ref="G3:W4"/>
    <mergeCell ref="X3:AK4"/>
    <mergeCell ref="AL3:AX4"/>
    <mergeCell ref="AY3:BK4"/>
    <mergeCell ref="BL3:BW4"/>
    <mergeCell ref="A6:F6"/>
    <mergeCell ref="G6:W6"/>
    <mergeCell ref="X6:AK6"/>
    <mergeCell ref="AL6:AX6"/>
    <mergeCell ref="AY6:BK6"/>
    <mergeCell ref="A5:F5"/>
    <mergeCell ref="G5:W5"/>
    <mergeCell ref="X5:AK5"/>
    <mergeCell ref="AL5:AX5"/>
    <mergeCell ref="AY5:BK5"/>
    <mergeCell ref="BL6:BW6"/>
    <mergeCell ref="BX6:CI6"/>
    <mergeCell ref="CJ6:CW6"/>
    <mergeCell ref="CX6:DM6"/>
    <mergeCell ref="DN6:DX6"/>
    <mergeCell ref="DY6:EH6"/>
    <mergeCell ref="BX5:CI5"/>
    <mergeCell ref="CJ5:CW5"/>
    <mergeCell ref="CX5:DM5"/>
    <mergeCell ref="DN5:DX5"/>
    <mergeCell ref="DY5:EH5"/>
    <mergeCell ref="BL5:BW5"/>
    <mergeCell ref="A8:F8"/>
    <mergeCell ref="G8:W8"/>
    <mergeCell ref="X8:AK8"/>
    <mergeCell ref="AL8:AX8"/>
    <mergeCell ref="AY8:BK8"/>
    <mergeCell ref="A7:F7"/>
    <mergeCell ref="G7:W7"/>
    <mergeCell ref="X7:AK7"/>
    <mergeCell ref="AL7:AX7"/>
    <mergeCell ref="AY7:BK7"/>
    <mergeCell ref="BL8:BW8"/>
    <mergeCell ref="BX8:CI8"/>
    <mergeCell ref="CJ8:CW8"/>
    <mergeCell ref="CX8:DM8"/>
    <mergeCell ref="DN8:DX8"/>
    <mergeCell ref="DY8:EH8"/>
    <mergeCell ref="BX7:CI7"/>
    <mergeCell ref="CJ7:CW7"/>
    <mergeCell ref="CX7:DM7"/>
    <mergeCell ref="DN7:DX7"/>
    <mergeCell ref="DY7:EH7"/>
    <mergeCell ref="BL7:BW7"/>
    <mergeCell ref="A11:F11"/>
    <mergeCell ref="G11:W11"/>
    <mergeCell ref="X11:AK11"/>
    <mergeCell ref="AL11:AX11"/>
    <mergeCell ref="AY11:BK11"/>
    <mergeCell ref="A10:F10"/>
    <mergeCell ref="G10:W10"/>
    <mergeCell ref="X10:AK10"/>
    <mergeCell ref="AL10:AX10"/>
    <mergeCell ref="AY10:BK10"/>
    <mergeCell ref="BL11:BW11"/>
    <mergeCell ref="BX11:CI11"/>
    <mergeCell ref="CJ11:CW11"/>
    <mergeCell ref="CX11:DM11"/>
    <mergeCell ref="DN11:DX11"/>
    <mergeCell ref="DY11:EH11"/>
    <mergeCell ref="BX10:CI10"/>
    <mergeCell ref="CJ10:CW10"/>
    <mergeCell ref="CX10:DM10"/>
    <mergeCell ref="DN10:DX10"/>
    <mergeCell ref="DY10:EH10"/>
    <mergeCell ref="BL10:BW10"/>
    <mergeCell ref="A15:F15"/>
    <mergeCell ref="G15:W15"/>
    <mergeCell ref="X15:AK15"/>
    <mergeCell ref="AL15:AX15"/>
    <mergeCell ref="AY15:BK15"/>
    <mergeCell ref="A12:F12"/>
    <mergeCell ref="G12:W12"/>
    <mergeCell ref="X12:AK12"/>
    <mergeCell ref="AL12:AX12"/>
    <mergeCell ref="AY12:BK12"/>
    <mergeCell ref="A13:F13"/>
    <mergeCell ref="G13:W13"/>
    <mergeCell ref="X13:AK13"/>
    <mergeCell ref="AL13:AX13"/>
    <mergeCell ref="AY13:BK13"/>
    <mergeCell ref="A14:F14"/>
    <mergeCell ref="G14:W14"/>
    <mergeCell ref="X14:AK14"/>
    <mergeCell ref="AL14:AX14"/>
    <mergeCell ref="AY14:BK14"/>
    <mergeCell ref="BL15:BW15"/>
    <mergeCell ref="BX15:CI15"/>
    <mergeCell ref="CJ15:CW15"/>
    <mergeCell ref="CX15:DM15"/>
    <mergeCell ref="DN15:DX15"/>
    <mergeCell ref="DY15:EH15"/>
    <mergeCell ref="BX12:CI12"/>
    <mergeCell ref="CJ12:CW12"/>
    <mergeCell ref="CX12:DM12"/>
    <mergeCell ref="DN12:DX12"/>
    <mergeCell ref="DY12:EH12"/>
    <mergeCell ref="BL12:BW12"/>
    <mergeCell ref="BL13:BW13"/>
    <mergeCell ref="BX13:CI13"/>
    <mergeCell ref="CJ13:CW13"/>
    <mergeCell ref="CX13:DM13"/>
    <mergeCell ref="DN13:DX13"/>
    <mergeCell ref="DY13:EH13"/>
    <mergeCell ref="BL14:BW14"/>
    <mergeCell ref="BX14:CI14"/>
    <mergeCell ref="CJ14:CW14"/>
    <mergeCell ref="CX14:DM14"/>
    <mergeCell ref="DN14:DX14"/>
    <mergeCell ref="DY14:EH14"/>
    <mergeCell ref="BX18:CI18"/>
    <mergeCell ref="CJ18:CW18"/>
    <mergeCell ref="CX18:DM18"/>
    <mergeCell ref="DN18:DX18"/>
    <mergeCell ref="DY18:EH18"/>
    <mergeCell ref="A19:F19"/>
    <mergeCell ref="G19:W19"/>
    <mergeCell ref="X19:AK19"/>
    <mergeCell ref="AL19:AX19"/>
    <mergeCell ref="AY19:BK19"/>
    <mergeCell ref="A18:F18"/>
    <mergeCell ref="G18:W18"/>
    <mergeCell ref="X18:AK18"/>
    <mergeCell ref="AL18:AX18"/>
    <mergeCell ref="AY18:BK18"/>
    <mergeCell ref="BL18:BW18"/>
    <mergeCell ref="A20:BW20"/>
    <mergeCell ref="BX20:CI20"/>
    <mergeCell ref="CJ20:CW20"/>
    <mergeCell ref="CX20:DM20"/>
    <mergeCell ref="DN20:DX20"/>
    <mergeCell ref="DY20:EH20"/>
    <mergeCell ref="BL19:BW19"/>
    <mergeCell ref="BX19:CI19"/>
    <mergeCell ref="CJ19:CW19"/>
    <mergeCell ref="CX19:DM19"/>
    <mergeCell ref="DN19:DX19"/>
    <mergeCell ref="DY19:EH19"/>
    <mergeCell ref="DN16:DX16"/>
    <mergeCell ref="DY16:EH16"/>
    <mergeCell ref="A17:F17"/>
    <mergeCell ref="G17:W17"/>
    <mergeCell ref="X17:AK17"/>
    <mergeCell ref="AL17:AX17"/>
    <mergeCell ref="AY17:BK17"/>
    <mergeCell ref="BL17:BW17"/>
    <mergeCell ref="BX17:CI17"/>
    <mergeCell ref="CJ17:CW17"/>
    <mergeCell ref="CX17:DM17"/>
    <mergeCell ref="DN17:DX17"/>
    <mergeCell ref="DY17:EH17"/>
    <mergeCell ref="A16:F16"/>
    <mergeCell ref="G16:W16"/>
    <mergeCell ref="X16:AK16"/>
    <mergeCell ref="AL16:AX16"/>
    <mergeCell ref="AY16:BK16"/>
    <mergeCell ref="BL16:BW16"/>
    <mergeCell ref="BX16:CI16"/>
    <mergeCell ref="CJ16:CW16"/>
    <mergeCell ref="CX16:DM16"/>
  </mergeCells>
  <pageMargins left="0.78740157480314965" right="0.70866141732283472" top="0.78740157480314965" bottom="0.39370078740157483" header="0.19685039370078741" footer="0.1968503937007874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ФХД_ Поступления и выплаты</vt:lpstr>
      <vt:lpstr>ФХД_ Сведения по выплатам на з</vt:lpstr>
      <vt:lpstr>поступления</vt:lpstr>
      <vt:lpstr>стр.1_2 ДОУ</vt:lpstr>
      <vt:lpstr>стр.3-4</vt:lpstr>
      <vt:lpstr>стр.6_7 ДОУ</vt:lpstr>
      <vt:lpstr>стр.9_11 ДОУ</vt:lpstr>
      <vt:lpstr>стр.17_18 ДОУ</vt:lpstr>
      <vt:lpstr>стр.20 ДОУ</vt:lpstr>
      <vt:lpstr>стр.21_23 ДОУ</vt:lpstr>
      <vt:lpstr>стр.24 ДОУ</vt:lpstr>
      <vt:lpstr>стр.25 ДОУ</vt:lpstr>
      <vt:lpstr>стр.26 ДОУ</vt:lpstr>
      <vt:lpstr>'ФХД_ Поступления и выплаты'!IS_DOCUMENT</vt:lpstr>
      <vt:lpstr>'ФХД_ Сведения по выплатам на з'!IS_DOCUMENT</vt:lpstr>
      <vt:lpstr>'стр.3-4'!Заголовки_для_печати</vt:lpstr>
      <vt:lpstr>поступления!Область_печати</vt:lpstr>
      <vt:lpstr>'стр.1_2 ДОУ'!Область_печати</vt:lpstr>
      <vt:lpstr>'стр.17_18 ДОУ'!Область_печати</vt:lpstr>
      <vt:lpstr>'стр.20 ДОУ'!Область_печати</vt:lpstr>
      <vt:lpstr>'стр.21_23 ДОУ'!Область_печати</vt:lpstr>
      <vt:lpstr>'стр.24 ДОУ'!Область_печати</vt:lpstr>
      <vt:lpstr>'стр.25 ДОУ'!Область_печати</vt:lpstr>
      <vt:lpstr>'стр.26 ДОУ'!Область_печати</vt:lpstr>
      <vt:lpstr>'стр.3-4'!Область_печати</vt:lpstr>
      <vt:lpstr>'стр.6_7 ДОУ'!Область_печати</vt:lpstr>
      <vt:lpstr>'стр.9_11 ДОУ'!Область_печати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rep:2.55.0.442</dc:description>
  <cp:lastModifiedBy>User</cp:lastModifiedBy>
  <cp:lastPrinted>2024-12-26T07:11:05Z</cp:lastPrinted>
  <dcterms:created xsi:type="dcterms:W3CDTF">2023-01-19T11:50:46Z</dcterms:created>
  <dcterms:modified xsi:type="dcterms:W3CDTF">2025-06-04T08:12:19Z</dcterms:modified>
</cp:coreProperties>
</file>